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240" windowHeight="9090" activeTab="0"/>
  </bookViews>
  <sheets>
    <sheet name="свод янв-август 2021" sheetId="1" r:id="rId1"/>
  </sheets>
  <definedNames>
    <definedName name="_xlnm.Print_Titles" localSheetId="0">'свод янв-август 2021'!$A:$B</definedName>
    <definedName name="_xlnm.Print_Area" localSheetId="0">'свод янв-август 2021'!$8:$25</definedName>
  </definedNames>
  <calcPr fullCalcOnLoad="1"/>
</workbook>
</file>

<file path=xl/sharedStrings.xml><?xml version="1.0" encoding="utf-8"?>
<sst xmlns="http://schemas.openxmlformats.org/spreadsheetml/2006/main" count="157" uniqueCount="78">
  <si>
    <t>№ п/п</t>
  </si>
  <si>
    <t>Наименования городов и районов области</t>
  </si>
  <si>
    <t>Налоговые и неналоговые доходы</t>
  </si>
  <si>
    <t>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</si>
  <si>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</si>
  <si>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</si>
  <si>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 xml:space="preserve">                                    из них: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</si>
  <si>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</si>
  <si>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</si>
  <si>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</si>
  <si>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</si>
  <si>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</si>
  <si>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 xml:space="preserve">в т.ч.: госпошлина за совершение юридически значимых действий через многофункциональные центры  </t>
  </si>
  <si>
    <t>Другие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</si>
  <si>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</si>
  <si>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</si>
  <si>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в том числе: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</si>
  <si>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</si>
  <si>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</si>
  <si>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      в том числе:</t>
  </si>
  <si>
    <t>Штрафы, санкции, возмещение ущерба</t>
  </si>
  <si>
    <t>Прочие неналоговые доходы</t>
  </si>
  <si>
    <t>Безвозмездные поступления</t>
  </si>
  <si>
    <t>из них:</t>
  </si>
  <si>
    <t>Всего доходов</t>
  </si>
  <si>
    <t xml:space="preserve">доходы от уплаты акцизов на нефтепродукты, подлежащие распределению в консолидированные бюджеты субъектов РФ </t>
  </si>
  <si>
    <t>в том числе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</si>
  <si>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другие доходы от использования имущества</t>
  </si>
  <si>
    <t>доходы от реализации имущества, находящегося в оперативном управлении учреждений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</si>
  <si>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</si>
  <si>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другие доходы от продажи материальных и нематериальных активов</t>
  </si>
  <si>
    <t>проверка</t>
  </si>
  <si>
    <t xml:space="preserve">план </t>
  </si>
  <si>
    <t>факт</t>
  </si>
  <si>
    <t>%                      вып. к год. плану</t>
  </si>
  <si>
    <t>темп роста (сниже-ния)</t>
  </si>
  <si>
    <t>%                      вып.</t>
  </si>
  <si>
    <t>%                       вып.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</si>
  <si>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</si>
  <si>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</si>
  <si>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Дружаевский сельсовет</t>
  </si>
  <si>
    <t>Ключевский сельсовет</t>
  </si>
  <si>
    <t>Липовский сельсовет</t>
  </si>
  <si>
    <t>Майский сельсовет</t>
  </si>
  <si>
    <t>Малосердобинский сельсовет</t>
  </si>
  <si>
    <t>Старославкинский сельсовет</t>
  </si>
  <si>
    <t>Итого по сельсоветам</t>
  </si>
  <si>
    <t>бюджет Малосердобинского района</t>
  </si>
  <si>
    <t>внутренние обороты по сельсоветам</t>
  </si>
  <si>
    <t>Всего по району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</si>
  <si>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</si>
  <si>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</si>
  <si>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</si>
  <si>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Иные межбюджетные трансферты</t>
  </si>
  <si>
    <t>темп роста (снижения)</t>
  </si>
  <si>
    <t>тыс.руб.</t>
  </si>
  <si>
    <t>темп роста (сниже-              ния)</t>
  </si>
  <si>
    <t>Доходы от компенсации затрат государства</t>
  </si>
  <si>
    <t>Темп роста плана 2019г. к факту 2018г.,%</t>
  </si>
  <si>
    <t>доходы от сдачи в аренду имущества, состовляющих казну муниципальных районов</t>
  </si>
  <si>
    <t>темп роста (сниже    ния)</t>
  </si>
  <si>
    <t>св.100</t>
  </si>
  <si>
    <t>Налог,взимаемый с применением упрощенной системы налогооблажения</t>
  </si>
  <si>
    <t>% вып.</t>
  </si>
  <si>
    <t>темп роста        (снижения)</t>
  </si>
  <si>
    <t xml:space="preserve"> </t>
  </si>
  <si>
    <t>Факт         2020г.</t>
  </si>
  <si>
    <t>План на 2021 г.</t>
  </si>
  <si>
    <t>Темп роста плана 2021г. к факту 2020г.,%</t>
  </si>
  <si>
    <t>Факт         2020 г.</t>
  </si>
  <si>
    <t>план на 2021г</t>
  </si>
  <si>
    <t>Налог , взимаемый в связи с применением патентной системы налооблажения</t>
  </si>
  <si>
    <t>план янв-август</t>
  </si>
  <si>
    <t>факт янв-август</t>
  </si>
  <si>
    <t>%                      вып. к плану янв.-августу</t>
  </si>
  <si>
    <t>янв-август 2020 г.</t>
  </si>
  <si>
    <t>янв-август 2020 г</t>
  </si>
  <si>
    <t>Анализ исполнения консолидированного бюджета Малосердобинского района по видам доходов                                                                                                  за январь -август 2021 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</si>
</sst>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&quot;р.&quot;_-;\-* #,##0.0&quot;р.&quot;_-;_-* &quot;-&quot;??&quot;р.&quot;_-;_-@_-"/>
    <numFmt numFmtId="175" formatCode="_-* #,##0&quot;р.&quot;_-;\-* #,##0&quot;р.&quot;_-;_-* &quot;-&quot;??&quot;р.&quot;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#,##0.0000000000"/>
    <numFmt numFmtId="182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8"/>
      <color indexed="23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0.5"/>
      <name val="Times New Roman Cyr"/>
      <family val="1"/>
    </font>
    <font>
      <sz val="9"/>
      <name val="Times New Roman Cyr"/>
      <family val="1"/>
    </font>
    <font>
      <b/>
      <i/>
      <sz val="11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i/>
      <sz val="11"/>
      <name val="Times New Roman Cyr"/>
      <family val="0"/>
    </font>
    <font>
      <b/>
      <sz val="16"/>
      <name val="Constantia"/>
      <family val="1"/>
    </font>
    <font>
      <sz val="10.5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7" fillId="0" borderId="3">
      <alignment horizontal="left" vertical="top"/>
      <protection/>
    </xf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7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1" fillId="0" borderId="0">
      <alignment horizontal="left" vertical="top"/>
      <protection/>
    </xf>
    <xf numFmtId="0" fontId="12" fillId="0" borderId="7" applyNumberFormat="0" applyFill="0" applyAlignment="0" applyProtection="0"/>
    <xf numFmtId="0" fontId="13" fillId="25" borderId="8" applyNumberFormat="0" applyAlignment="0" applyProtection="0"/>
    <xf numFmtId="0" fontId="14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19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276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right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24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4" fillId="0" borderId="16" xfId="0" applyFont="1" applyFill="1" applyBorder="1" applyAlignment="1" applyProtection="1">
      <alignment horizontal="right" vertical="center"/>
      <protection locked="0"/>
    </xf>
    <xf numFmtId="0" fontId="24" fillId="0" borderId="16" xfId="0" applyFont="1" applyFill="1" applyBorder="1" applyAlignment="1" applyProtection="1">
      <alignment vertical="top"/>
      <protection locked="0"/>
    </xf>
    <xf numFmtId="173" fontId="24" fillId="0" borderId="17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0" fontId="24" fillId="0" borderId="18" xfId="0" applyFont="1" applyFill="1" applyBorder="1" applyAlignment="1" applyProtection="1">
      <alignment horizontal="right" vertical="center"/>
      <protection locked="0"/>
    </xf>
    <xf numFmtId="0" fontId="24" fillId="0" borderId="18" xfId="0" applyFont="1" applyFill="1" applyBorder="1" applyAlignment="1" applyProtection="1">
      <alignment vertical="top"/>
      <protection locked="0"/>
    </xf>
    <xf numFmtId="172" fontId="24" fillId="0" borderId="17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4" fillId="0" borderId="12" xfId="0" applyNumberFormat="1" applyFont="1" applyFill="1" applyBorder="1" applyAlignment="1">
      <alignment/>
    </xf>
    <xf numFmtId="172" fontId="24" fillId="0" borderId="19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/>
    </xf>
    <xf numFmtId="173" fontId="2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72" fontId="24" fillId="0" borderId="20" xfId="0" applyNumberFormat="1" applyFont="1" applyFill="1" applyBorder="1" applyAlignment="1">
      <alignment horizontal="center"/>
    </xf>
    <xf numFmtId="172" fontId="24" fillId="0" borderId="21" xfId="0" applyNumberFormat="1" applyFont="1" applyFill="1" applyBorder="1" applyAlignment="1">
      <alignment horizontal="center"/>
    </xf>
    <xf numFmtId="172" fontId="24" fillId="0" borderId="22" xfId="0" applyNumberFormat="1" applyFont="1" applyFill="1" applyBorder="1" applyAlignment="1">
      <alignment horizontal="center"/>
    </xf>
    <xf numFmtId="172" fontId="24" fillId="0" borderId="23" xfId="0" applyNumberFormat="1" applyFont="1" applyFill="1" applyBorder="1" applyAlignment="1">
      <alignment horizontal="center"/>
    </xf>
    <xf numFmtId="172" fontId="24" fillId="0" borderId="17" xfId="0" applyNumberFormat="1" applyFont="1" applyFill="1" applyBorder="1" applyAlignment="1">
      <alignment horizontal="center"/>
    </xf>
    <xf numFmtId="172" fontId="24" fillId="0" borderId="24" xfId="0" applyNumberFormat="1" applyFont="1" applyFill="1" applyBorder="1" applyAlignment="1" applyProtection="1">
      <alignment horizontal="center" vertical="center"/>
      <protection locked="0"/>
    </xf>
    <xf numFmtId="172" fontId="24" fillId="0" borderId="20" xfId="0" applyNumberFormat="1" applyFont="1" applyFill="1" applyBorder="1" applyAlignment="1" applyProtection="1">
      <alignment horizontal="center" vertical="center"/>
      <protection locked="0"/>
    </xf>
    <xf numFmtId="172" fontId="24" fillId="0" borderId="25" xfId="0" applyNumberFormat="1" applyFont="1" applyFill="1" applyBorder="1" applyAlignment="1" applyProtection="1">
      <alignment horizontal="center" vertical="center"/>
      <protection locked="0"/>
    </xf>
    <xf numFmtId="172" fontId="24" fillId="0" borderId="26" xfId="0" applyNumberFormat="1" applyFont="1" applyFill="1" applyBorder="1" applyAlignment="1" applyProtection="1">
      <alignment horizontal="center" vertical="center"/>
      <protection locked="0"/>
    </xf>
    <xf numFmtId="172" fontId="24" fillId="0" borderId="27" xfId="0" applyNumberFormat="1" applyFont="1" applyFill="1" applyBorder="1" applyAlignment="1" applyProtection="1">
      <alignment horizontal="center" vertical="center"/>
      <protection locked="0"/>
    </xf>
    <xf numFmtId="0" fontId="24" fillId="0" borderId="28" xfId="0" applyFont="1" applyFill="1" applyBorder="1" applyAlignment="1" applyProtection="1">
      <alignment horizontal="right" vertical="center"/>
      <protection locked="0"/>
    </xf>
    <xf numFmtId="0" fontId="24" fillId="0" borderId="28" xfId="0" applyFont="1" applyFill="1" applyBorder="1" applyAlignment="1" applyProtection="1">
      <alignment vertical="top"/>
      <protection locked="0"/>
    </xf>
    <xf numFmtId="172" fontId="24" fillId="0" borderId="29" xfId="0" applyNumberFormat="1" applyFont="1" applyFill="1" applyBorder="1" applyAlignment="1">
      <alignment horizontal="center"/>
    </xf>
    <xf numFmtId="172" fontId="24" fillId="0" borderId="30" xfId="0" applyNumberFormat="1" applyFont="1" applyFill="1" applyBorder="1" applyAlignment="1">
      <alignment horizontal="center"/>
    </xf>
    <xf numFmtId="172" fontId="24" fillId="0" borderId="0" xfId="0" applyNumberFormat="1" applyFont="1" applyFill="1" applyBorder="1" applyAlignment="1">
      <alignment horizontal="center"/>
    </xf>
    <xf numFmtId="172" fontId="24" fillId="0" borderId="31" xfId="0" applyNumberFormat="1" applyFont="1" applyFill="1" applyBorder="1" applyAlignment="1" applyProtection="1">
      <alignment horizontal="center" vertical="center"/>
      <protection locked="0"/>
    </xf>
    <xf numFmtId="172" fontId="24" fillId="0" borderId="32" xfId="0" applyNumberFormat="1" applyFont="1" applyFill="1" applyBorder="1" applyAlignment="1">
      <alignment horizontal="center"/>
    </xf>
    <xf numFmtId="172" fontId="24" fillId="0" borderId="30" xfId="0" applyNumberFormat="1" applyFont="1" applyFill="1" applyBorder="1" applyAlignment="1" applyProtection="1">
      <alignment horizontal="center" vertical="center"/>
      <protection locked="0"/>
    </xf>
    <xf numFmtId="172" fontId="24" fillId="0" borderId="19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0" fillId="0" borderId="33" xfId="0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172" fontId="32" fillId="0" borderId="34" xfId="0" applyNumberFormat="1" applyFont="1" applyFill="1" applyBorder="1" applyAlignment="1">
      <alignment horizontal="center" vertical="center"/>
    </xf>
    <xf numFmtId="172" fontId="32" fillId="0" borderId="19" xfId="0" applyNumberFormat="1" applyFont="1" applyFill="1" applyBorder="1" applyAlignment="1">
      <alignment horizontal="center" vertical="center"/>
    </xf>
    <xf numFmtId="172" fontId="24" fillId="0" borderId="34" xfId="0" applyNumberFormat="1" applyFont="1" applyFill="1" applyBorder="1" applyAlignment="1">
      <alignment horizontal="center" vertical="center"/>
    </xf>
    <xf numFmtId="172" fontId="24" fillId="0" borderId="35" xfId="0" applyNumberFormat="1" applyFont="1" applyFill="1" applyBorder="1" applyAlignment="1">
      <alignment horizontal="center" vertical="center"/>
    </xf>
    <xf numFmtId="173" fontId="24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2" fontId="24" fillId="0" borderId="36" xfId="0" applyNumberFormat="1" applyFont="1" applyFill="1" applyBorder="1" applyAlignment="1">
      <alignment horizontal="center"/>
    </xf>
    <xf numFmtId="172" fontId="24" fillId="0" borderId="36" xfId="0" applyNumberFormat="1" applyFont="1" applyFill="1" applyBorder="1" applyAlignment="1">
      <alignment horizontal="center" vertical="center"/>
    </xf>
    <xf numFmtId="172" fontId="24" fillId="0" borderId="18" xfId="0" applyNumberFormat="1" applyFont="1" applyFill="1" applyBorder="1" applyAlignment="1">
      <alignment horizontal="center" vertical="center"/>
    </xf>
    <xf numFmtId="172" fontId="24" fillId="0" borderId="17" xfId="0" applyNumberFormat="1" applyFont="1" applyFill="1" applyBorder="1" applyAlignment="1">
      <alignment horizontal="center" vertical="center"/>
    </xf>
    <xf numFmtId="172" fontId="24" fillId="0" borderId="26" xfId="0" applyNumberFormat="1" applyFont="1" applyFill="1" applyBorder="1" applyAlignment="1">
      <alignment horizontal="center"/>
    </xf>
    <xf numFmtId="172" fontId="24" fillId="0" borderId="37" xfId="0" applyNumberFormat="1" applyFont="1" applyFill="1" applyBorder="1" applyAlignment="1">
      <alignment horizontal="center"/>
    </xf>
    <xf numFmtId="172" fontId="24" fillId="0" borderId="38" xfId="0" applyNumberFormat="1" applyFont="1" applyFill="1" applyBorder="1" applyAlignment="1">
      <alignment horizontal="center"/>
    </xf>
    <xf numFmtId="172" fontId="24" fillId="0" borderId="39" xfId="0" applyNumberFormat="1" applyFont="1" applyFill="1" applyBorder="1" applyAlignment="1">
      <alignment horizontal="center"/>
    </xf>
    <xf numFmtId="172" fontId="24" fillId="0" borderId="21" xfId="0" applyNumberFormat="1" applyFont="1" applyFill="1" applyBorder="1" applyAlignment="1" applyProtection="1">
      <alignment horizontal="center" vertical="center"/>
      <protection locked="0"/>
    </xf>
    <xf numFmtId="172" fontId="24" fillId="0" borderId="22" xfId="0" applyNumberFormat="1" applyFont="1" applyFill="1" applyBorder="1" applyAlignment="1" applyProtection="1">
      <alignment horizontal="center" vertical="center"/>
      <protection locked="0"/>
    </xf>
    <xf numFmtId="172" fontId="24" fillId="0" borderId="37" xfId="0" applyNumberFormat="1" applyFont="1" applyFill="1" applyBorder="1" applyAlignment="1" applyProtection="1">
      <alignment horizontal="center" vertical="center"/>
      <protection locked="0"/>
    </xf>
    <xf numFmtId="172" fontId="24" fillId="0" borderId="40" xfId="0" applyNumberFormat="1" applyFont="1" applyFill="1" applyBorder="1" applyAlignment="1">
      <alignment horizontal="center"/>
    </xf>
    <xf numFmtId="172" fontId="24" fillId="0" borderId="41" xfId="0" applyNumberFormat="1" applyFont="1" applyFill="1" applyBorder="1" applyAlignment="1">
      <alignment horizontal="center"/>
    </xf>
    <xf numFmtId="172" fontId="24" fillId="0" borderId="42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 vertical="center"/>
    </xf>
    <xf numFmtId="172" fontId="24" fillId="0" borderId="20" xfId="0" applyNumberFormat="1" applyFont="1" applyFill="1" applyBorder="1" applyAlignment="1">
      <alignment horizontal="center" vertical="center"/>
    </xf>
    <xf numFmtId="172" fontId="24" fillId="0" borderId="28" xfId="0" applyNumberFormat="1" applyFont="1" applyFill="1" applyBorder="1" applyAlignment="1">
      <alignment horizontal="center"/>
    </xf>
    <xf numFmtId="172" fontId="24" fillId="0" borderId="0" xfId="0" applyNumberFormat="1" applyFont="1" applyFill="1" applyBorder="1" applyAlignment="1">
      <alignment horizontal="center" vertical="center"/>
    </xf>
    <xf numFmtId="172" fontId="24" fillId="0" borderId="28" xfId="0" applyNumberFormat="1" applyFont="1" applyFill="1" applyBorder="1" applyAlignment="1">
      <alignment horizontal="center" vertical="center"/>
    </xf>
    <xf numFmtId="172" fontId="24" fillId="0" borderId="31" xfId="0" applyNumberFormat="1" applyFont="1" applyFill="1" applyBorder="1" applyAlignment="1">
      <alignment horizontal="center"/>
    </xf>
    <xf numFmtId="172" fontId="24" fillId="0" borderId="43" xfId="0" applyNumberFormat="1" applyFont="1" applyFill="1" applyBorder="1" applyAlignment="1">
      <alignment horizontal="center"/>
    </xf>
    <xf numFmtId="172" fontId="24" fillId="0" borderId="44" xfId="0" applyNumberFormat="1" applyFont="1" applyFill="1" applyBorder="1" applyAlignment="1">
      <alignment horizontal="center"/>
    </xf>
    <xf numFmtId="172" fontId="24" fillId="0" borderId="45" xfId="0" applyNumberFormat="1" applyFont="1" applyFill="1" applyBorder="1" applyAlignment="1">
      <alignment horizontal="center"/>
    </xf>
    <xf numFmtId="172" fontId="24" fillId="0" borderId="27" xfId="0" applyNumberFormat="1" applyFont="1" applyFill="1" applyBorder="1" applyAlignment="1">
      <alignment horizontal="center"/>
    </xf>
    <xf numFmtId="172" fontId="24" fillId="0" borderId="29" xfId="0" applyNumberFormat="1" applyFont="1" applyFill="1" applyBorder="1" applyAlignment="1" applyProtection="1">
      <alignment horizontal="center" vertical="center"/>
      <protection locked="0"/>
    </xf>
    <xf numFmtId="172" fontId="24" fillId="0" borderId="43" xfId="0" applyNumberFormat="1" applyFont="1" applyFill="1" applyBorder="1" applyAlignment="1" applyProtection="1">
      <alignment horizontal="center" vertical="center"/>
      <protection locked="0"/>
    </xf>
    <xf numFmtId="172" fontId="24" fillId="0" borderId="46" xfId="0" applyNumberFormat="1" applyFont="1" applyFill="1" applyBorder="1" applyAlignment="1">
      <alignment horizontal="center"/>
    </xf>
    <xf numFmtId="172" fontId="24" fillId="0" borderId="47" xfId="0" applyNumberFormat="1" applyFont="1" applyFill="1" applyBorder="1" applyAlignment="1">
      <alignment horizontal="center"/>
    </xf>
    <xf numFmtId="172" fontId="24" fillId="0" borderId="21" xfId="0" applyNumberFormat="1" applyFont="1" applyFill="1" applyBorder="1" applyAlignment="1">
      <alignment horizontal="center" vertical="center"/>
    </xf>
    <xf numFmtId="172" fontId="24" fillId="0" borderId="22" xfId="0" applyNumberFormat="1" applyFont="1" applyFill="1" applyBorder="1" applyAlignment="1">
      <alignment horizontal="center" vertical="center"/>
    </xf>
    <xf numFmtId="172" fontId="24" fillId="0" borderId="25" xfId="0" applyNumberFormat="1" applyFont="1" applyFill="1" applyBorder="1" applyAlignment="1">
      <alignment horizontal="center" vertical="center"/>
    </xf>
    <xf numFmtId="172" fontId="24" fillId="0" borderId="23" xfId="0" applyNumberFormat="1" applyFont="1" applyFill="1" applyBorder="1" applyAlignment="1">
      <alignment horizontal="center" vertical="center"/>
    </xf>
    <xf numFmtId="172" fontId="24" fillId="0" borderId="26" xfId="0" applyNumberFormat="1" applyFont="1" applyFill="1" applyBorder="1" applyAlignment="1">
      <alignment horizontal="center" vertical="center"/>
    </xf>
    <xf numFmtId="172" fontId="24" fillId="0" borderId="37" xfId="0" applyNumberFormat="1" applyFont="1" applyFill="1" applyBorder="1" applyAlignment="1">
      <alignment horizontal="center" vertical="center"/>
    </xf>
    <xf numFmtId="172" fontId="24" fillId="0" borderId="38" xfId="0" applyNumberFormat="1" applyFont="1" applyFill="1" applyBorder="1" applyAlignment="1">
      <alignment horizontal="center" vertical="center"/>
    </xf>
    <xf numFmtId="172" fontId="24" fillId="0" borderId="39" xfId="0" applyNumberFormat="1" applyFont="1" applyFill="1" applyBorder="1" applyAlignment="1">
      <alignment horizontal="center" vertical="center"/>
    </xf>
    <xf numFmtId="172" fontId="24" fillId="0" borderId="40" xfId="0" applyNumberFormat="1" applyFont="1" applyFill="1" applyBorder="1" applyAlignment="1">
      <alignment horizontal="center" vertical="center"/>
    </xf>
    <xf numFmtId="172" fontId="24" fillId="0" borderId="41" xfId="0" applyNumberFormat="1" applyFont="1" applyFill="1" applyBorder="1" applyAlignment="1">
      <alignment horizontal="center" vertical="center"/>
    </xf>
    <xf numFmtId="172" fontId="24" fillId="0" borderId="16" xfId="0" applyNumberFormat="1" applyFont="1" applyFill="1" applyBorder="1" applyAlignment="1">
      <alignment horizontal="center" vertical="center"/>
    </xf>
    <xf numFmtId="172" fontId="24" fillId="0" borderId="48" xfId="0" applyNumberFormat="1" applyFont="1" applyFill="1" applyBorder="1" applyAlignment="1">
      <alignment horizontal="center" vertical="center"/>
    </xf>
    <xf numFmtId="172" fontId="24" fillId="0" borderId="24" xfId="0" applyNumberFormat="1" applyFont="1" applyFill="1" applyBorder="1" applyAlignment="1">
      <alignment horizontal="center" vertical="center" wrapText="1"/>
    </xf>
    <xf numFmtId="172" fontId="24" fillId="0" borderId="49" xfId="0" applyNumberFormat="1" applyFont="1" applyFill="1" applyBorder="1" applyAlignment="1">
      <alignment horizontal="center" vertical="center"/>
    </xf>
    <xf numFmtId="172" fontId="24" fillId="0" borderId="50" xfId="0" applyNumberFormat="1" applyFont="1" applyFill="1" applyBorder="1" applyAlignment="1">
      <alignment horizontal="center" vertical="center"/>
    </xf>
    <xf numFmtId="172" fontId="24" fillId="0" borderId="24" xfId="0" applyNumberFormat="1" applyFont="1" applyFill="1" applyBorder="1" applyAlignment="1">
      <alignment horizontal="center" vertical="center"/>
    </xf>
    <xf numFmtId="172" fontId="24" fillId="0" borderId="51" xfId="0" applyNumberFormat="1" applyFont="1" applyFill="1" applyBorder="1" applyAlignment="1">
      <alignment horizontal="center" vertical="center"/>
    </xf>
    <xf numFmtId="172" fontId="25" fillId="0" borderId="25" xfId="0" applyNumberFormat="1" applyFont="1" applyFill="1" applyBorder="1" applyAlignment="1">
      <alignment horizontal="center" vertical="center"/>
    </xf>
    <xf numFmtId="172" fontId="24" fillId="0" borderId="49" xfId="0" applyNumberFormat="1" applyFont="1" applyFill="1" applyBorder="1" applyAlignment="1" applyProtection="1">
      <alignment horizontal="center" vertical="center"/>
      <protection locked="0"/>
    </xf>
    <xf numFmtId="172" fontId="24" fillId="0" borderId="52" xfId="0" applyNumberFormat="1" applyFont="1" applyFill="1" applyBorder="1" applyAlignment="1">
      <alignment horizontal="center" vertical="center"/>
    </xf>
    <xf numFmtId="172" fontId="24" fillId="0" borderId="32" xfId="0" applyNumberFormat="1" applyFont="1" applyFill="1" applyBorder="1" applyAlignment="1">
      <alignment horizontal="center" vertical="center"/>
    </xf>
    <xf numFmtId="172" fontId="24" fillId="0" borderId="30" xfId="0" applyNumberFormat="1" applyFont="1" applyFill="1" applyBorder="1" applyAlignment="1">
      <alignment horizontal="center" vertical="center"/>
    </xf>
    <xf numFmtId="172" fontId="24" fillId="0" borderId="2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172" fontId="24" fillId="0" borderId="53" xfId="0" applyNumberFormat="1" applyFont="1" applyFill="1" applyBorder="1" applyAlignment="1">
      <alignment horizontal="center" vertical="center"/>
    </xf>
    <xf numFmtId="172" fontId="24" fillId="0" borderId="27" xfId="0" applyNumberFormat="1" applyFont="1" applyFill="1" applyBorder="1" applyAlignment="1">
      <alignment horizontal="center" vertical="center"/>
    </xf>
    <xf numFmtId="172" fontId="24" fillId="0" borderId="29" xfId="0" applyNumberFormat="1" applyFont="1" applyFill="1" applyBorder="1" applyAlignment="1">
      <alignment horizontal="center" vertical="center"/>
    </xf>
    <xf numFmtId="172" fontId="29" fillId="0" borderId="27" xfId="0" applyNumberFormat="1" applyFont="1" applyFill="1" applyBorder="1" applyAlignment="1">
      <alignment horizontal="center" vertical="center"/>
    </xf>
    <xf numFmtId="172" fontId="24" fillId="0" borderId="30" xfId="0" applyNumberFormat="1" applyFont="1" applyFill="1" applyBorder="1" applyAlignment="1">
      <alignment horizontal="center" vertical="center"/>
    </xf>
    <xf numFmtId="172" fontId="32" fillId="0" borderId="27" xfId="0" applyNumberFormat="1" applyFont="1" applyFill="1" applyBorder="1" applyAlignment="1">
      <alignment horizontal="center" vertical="center"/>
    </xf>
    <xf numFmtId="172" fontId="24" fillId="0" borderId="54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 applyProtection="1">
      <alignment horizontal="right" vertical="justify"/>
      <protection locked="0"/>
    </xf>
    <xf numFmtId="0" fontId="24" fillId="0" borderId="28" xfId="0" applyFont="1" applyFill="1" applyBorder="1" applyAlignment="1" applyProtection="1">
      <alignment wrapText="1"/>
      <protection locked="0"/>
    </xf>
    <xf numFmtId="172" fontId="24" fillId="0" borderId="27" xfId="0" applyNumberFormat="1" applyFont="1" applyFill="1" applyBorder="1" applyAlignment="1">
      <alignment horizontal="center" vertical="center"/>
    </xf>
    <xf numFmtId="172" fontId="24" fillId="0" borderId="32" xfId="0" applyNumberFormat="1" applyFont="1" applyFill="1" applyBorder="1" applyAlignment="1">
      <alignment horizontal="center" vertical="center"/>
    </xf>
    <xf numFmtId="172" fontId="32" fillId="0" borderId="0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 applyProtection="1">
      <alignment horizontal="right" vertical="center"/>
      <protection locked="0"/>
    </xf>
    <xf numFmtId="0" fontId="24" fillId="0" borderId="33" xfId="0" applyFont="1" applyFill="1" applyBorder="1" applyAlignment="1" applyProtection="1">
      <alignment vertical="center" wrapText="1"/>
      <protection locked="0"/>
    </xf>
    <xf numFmtId="172" fontId="24" fillId="0" borderId="33" xfId="0" applyNumberFormat="1" applyFont="1" applyFill="1" applyBorder="1" applyAlignment="1">
      <alignment horizontal="center" vertical="center"/>
    </xf>
    <xf numFmtId="172" fontId="24" fillId="0" borderId="19" xfId="0" applyNumberFormat="1" applyFont="1" applyFill="1" applyBorder="1" applyAlignment="1">
      <alignment horizontal="center" vertical="center"/>
    </xf>
    <xf numFmtId="172" fontId="24" fillId="0" borderId="55" xfId="0" applyNumberFormat="1" applyFont="1" applyFill="1" applyBorder="1" applyAlignment="1">
      <alignment horizontal="center" vertical="center"/>
    </xf>
    <xf numFmtId="172" fontId="24" fillId="0" borderId="56" xfId="0" applyNumberFormat="1" applyFont="1" applyFill="1" applyBorder="1" applyAlignment="1">
      <alignment horizontal="center" vertical="center"/>
    </xf>
    <xf numFmtId="172" fontId="24" fillId="0" borderId="57" xfId="0" applyNumberFormat="1" applyFont="1" applyFill="1" applyBorder="1" applyAlignment="1">
      <alignment horizontal="center" vertical="center"/>
    </xf>
    <xf numFmtId="172" fontId="24" fillId="0" borderId="55" xfId="0" applyNumberFormat="1" applyFont="1" applyFill="1" applyBorder="1" applyAlignment="1" applyProtection="1">
      <alignment horizontal="center" vertical="center"/>
      <protection locked="0"/>
    </xf>
    <xf numFmtId="172" fontId="24" fillId="0" borderId="34" xfId="0" applyNumberFormat="1" applyFont="1" applyFill="1" applyBorder="1" applyAlignment="1" applyProtection="1">
      <alignment horizontal="center" vertical="center"/>
      <protection locked="0"/>
    </xf>
    <xf numFmtId="172" fontId="24" fillId="0" borderId="54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>
      <alignment/>
    </xf>
    <xf numFmtId="172" fontId="24" fillId="0" borderId="44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72" fontId="24" fillId="0" borderId="25" xfId="0" applyNumberFormat="1" applyFont="1" applyFill="1" applyBorder="1" applyAlignment="1">
      <alignment horizontal="center"/>
    </xf>
    <xf numFmtId="172" fontId="24" fillId="0" borderId="48" xfId="0" applyNumberFormat="1" applyFont="1" applyFill="1" applyBorder="1" applyAlignment="1">
      <alignment horizontal="center"/>
    </xf>
    <xf numFmtId="172" fontId="24" fillId="0" borderId="25" xfId="0" applyNumberFormat="1" applyFont="1" applyFill="1" applyBorder="1" applyAlignment="1">
      <alignment horizontal="center" vertical="center"/>
    </xf>
    <xf numFmtId="172" fontId="24" fillId="0" borderId="51" xfId="0" applyNumberFormat="1" applyFont="1" applyFill="1" applyBorder="1" applyAlignment="1">
      <alignment horizontal="center" vertical="center"/>
    </xf>
    <xf numFmtId="172" fontId="24" fillId="0" borderId="58" xfId="0" applyNumberFormat="1" applyFont="1" applyFill="1" applyBorder="1" applyAlignment="1">
      <alignment horizontal="center" vertical="center"/>
    </xf>
    <xf numFmtId="172" fontId="24" fillId="0" borderId="28" xfId="0" applyNumberFormat="1" applyFont="1" applyFill="1" applyBorder="1" applyAlignment="1" applyProtection="1">
      <alignment horizontal="center" vertical="center" wrapText="1"/>
      <protection locked="0"/>
    </xf>
    <xf numFmtId="172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24" fillId="0" borderId="45" xfId="0" applyNumberFormat="1" applyFont="1" applyFill="1" applyBorder="1" applyAlignment="1" applyProtection="1">
      <alignment horizontal="center" vertical="center"/>
      <protection locked="0"/>
    </xf>
    <xf numFmtId="172" fontId="24" fillId="0" borderId="47" xfId="0" applyNumberFormat="1" applyFont="1" applyFill="1" applyBorder="1" applyAlignment="1">
      <alignment horizontal="center" vertical="center"/>
    </xf>
    <xf numFmtId="172" fontId="24" fillId="0" borderId="45" xfId="0" applyNumberFormat="1" applyFont="1" applyFill="1" applyBorder="1" applyAlignment="1">
      <alignment horizontal="center" vertical="center"/>
    </xf>
    <xf numFmtId="172" fontId="24" fillId="0" borderId="46" xfId="0" applyNumberFormat="1" applyFont="1" applyFill="1" applyBorder="1" applyAlignment="1">
      <alignment horizontal="center" vertical="center"/>
    </xf>
    <xf numFmtId="172" fontId="24" fillId="0" borderId="59" xfId="0" applyNumberFormat="1" applyFont="1" applyFill="1" applyBorder="1" applyAlignment="1">
      <alignment horizontal="center" vertical="center"/>
    </xf>
    <xf numFmtId="0" fontId="29" fillId="28" borderId="33" xfId="0" applyFont="1" applyFill="1" applyBorder="1" applyAlignment="1" applyProtection="1">
      <alignment horizontal="right" vertical="center"/>
      <protection locked="0"/>
    </xf>
    <xf numFmtId="0" fontId="29" fillId="28" borderId="33" xfId="0" applyFont="1" applyFill="1" applyBorder="1" applyAlignment="1" applyProtection="1">
      <alignment vertical="center" wrapText="1"/>
      <protection locked="0"/>
    </xf>
    <xf numFmtId="172" fontId="29" fillId="28" borderId="60" xfId="0" applyNumberFormat="1" applyFont="1" applyFill="1" applyBorder="1" applyAlignment="1" applyProtection="1">
      <alignment horizontal="center" vertical="center"/>
      <protection locked="0"/>
    </xf>
    <xf numFmtId="172" fontId="29" fillId="28" borderId="33" xfId="0" applyNumberFormat="1" applyFont="1" applyFill="1" applyBorder="1" applyAlignment="1" applyProtection="1">
      <alignment horizontal="center" vertical="center"/>
      <protection locked="0"/>
    </xf>
    <xf numFmtId="172" fontId="29" fillId="28" borderId="33" xfId="0" applyNumberFormat="1" applyFont="1" applyFill="1" applyBorder="1" applyAlignment="1">
      <alignment horizontal="center" vertical="center" wrapText="1"/>
    </xf>
    <xf numFmtId="172" fontId="29" fillId="28" borderId="19" xfId="0" applyNumberFormat="1" applyFont="1" applyFill="1" applyBorder="1" applyAlignment="1">
      <alignment horizontal="center" vertical="center" wrapText="1"/>
    </xf>
    <xf numFmtId="172" fontId="29" fillId="28" borderId="55" xfId="0" applyNumberFormat="1" applyFont="1" applyFill="1" applyBorder="1" applyAlignment="1" applyProtection="1">
      <alignment horizontal="center" vertical="center"/>
      <protection locked="0"/>
    </xf>
    <xf numFmtId="172" fontId="29" fillId="28" borderId="34" xfId="0" applyNumberFormat="1" applyFont="1" applyFill="1" applyBorder="1" applyAlignment="1" applyProtection="1">
      <alignment horizontal="center" vertical="center"/>
      <protection locked="0"/>
    </xf>
    <xf numFmtId="172" fontId="29" fillId="28" borderId="34" xfId="0" applyNumberFormat="1" applyFont="1" applyFill="1" applyBorder="1" applyAlignment="1">
      <alignment horizontal="center" vertical="center"/>
    </xf>
    <xf numFmtId="172" fontId="29" fillId="28" borderId="57" xfId="0" applyNumberFormat="1" applyFont="1" applyFill="1" applyBorder="1" applyAlignment="1">
      <alignment horizontal="center" vertical="center"/>
    </xf>
    <xf numFmtId="172" fontId="29" fillId="28" borderId="54" xfId="0" applyNumberFormat="1" applyFont="1" applyFill="1" applyBorder="1" applyAlignment="1" applyProtection="1">
      <alignment horizontal="center" vertical="center"/>
      <protection locked="0"/>
    </xf>
    <xf numFmtId="172" fontId="29" fillId="28" borderId="19" xfId="0" applyNumberFormat="1" applyFont="1" applyFill="1" applyBorder="1" applyAlignment="1">
      <alignment horizontal="center" vertical="center"/>
    </xf>
    <xf numFmtId="172" fontId="29" fillId="28" borderId="35" xfId="0" applyNumberFormat="1" applyFont="1" applyFill="1" applyBorder="1" applyAlignment="1">
      <alignment horizontal="center" vertical="center"/>
    </xf>
    <xf numFmtId="172" fontId="29" fillId="28" borderId="55" xfId="0" applyNumberFormat="1" applyFont="1" applyFill="1" applyBorder="1" applyAlignment="1">
      <alignment horizontal="center" vertical="center"/>
    </xf>
    <xf numFmtId="172" fontId="29" fillId="28" borderId="56" xfId="0" applyNumberFormat="1" applyFont="1" applyFill="1" applyBorder="1" applyAlignment="1">
      <alignment horizontal="center" vertical="center"/>
    </xf>
    <xf numFmtId="172" fontId="29" fillId="28" borderId="34" xfId="0" applyNumberFormat="1" applyFont="1" applyFill="1" applyBorder="1" applyAlignment="1">
      <alignment horizontal="center"/>
    </xf>
    <xf numFmtId="172" fontId="29" fillId="28" borderId="56" xfId="0" applyNumberFormat="1" applyFont="1" applyFill="1" applyBorder="1" applyAlignment="1" applyProtection="1">
      <alignment horizontal="center" vertical="center"/>
      <protection locked="0"/>
    </xf>
    <xf numFmtId="172" fontId="29" fillId="28" borderId="54" xfId="0" applyNumberFormat="1" applyFont="1" applyFill="1" applyBorder="1" applyAlignment="1">
      <alignment horizontal="center" vertical="center"/>
    </xf>
    <xf numFmtId="0" fontId="29" fillId="28" borderId="33" xfId="0" applyFont="1" applyFill="1" applyBorder="1" applyAlignment="1" applyProtection="1">
      <alignment vertical="center"/>
      <protection locked="0"/>
    </xf>
    <xf numFmtId="172" fontId="24" fillId="28" borderId="34" xfId="0" applyNumberFormat="1" applyFont="1" applyFill="1" applyBorder="1" applyAlignment="1">
      <alignment horizontal="center" vertical="center"/>
    </xf>
    <xf numFmtId="172" fontId="29" fillId="29" borderId="57" xfId="0" applyNumberFormat="1" applyFont="1" applyFill="1" applyBorder="1" applyAlignment="1">
      <alignment horizontal="center" vertical="center"/>
    </xf>
    <xf numFmtId="172" fontId="31" fillId="28" borderId="56" xfId="0" applyNumberFormat="1" applyFont="1" applyFill="1" applyBorder="1" applyAlignment="1">
      <alignment horizontal="center" vertical="center"/>
    </xf>
    <xf numFmtId="172" fontId="24" fillId="0" borderId="61" xfId="0" applyNumberFormat="1" applyFont="1" applyFill="1" applyBorder="1" applyAlignment="1">
      <alignment horizontal="center" vertical="center"/>
    </xf>
    <xf numFmtId="172" fontId="24" fillId="0" borderId="22" xfId="0" applyNumberFormat="1" applyFont="1" applyFill="1" applyBorder="1" applyAlignment="1">
      <alignment horizontal="center" vertical="center"/>
    </xf>
    <xf numFmtId="172" fontId="32" fillId="30" borderId="34" xfId="0" applyNumberFormat="1" applyFont="1" applyFill="1" applyBorder="1" applyAlignment="1">
      <alignment horizontal="center" vertical="center"/>
    </xf>
    <xf numFmtId="172" fontId="24" fillId="0" borderId="53" xfId="0" applyNumberFormat="1" applyFont="1" applyFill="1" applyBorder="1" applyAlignment="1">
      <alignment horizontal="center" vertical="center"/>
    </xf>
    <xf numFmtId="172" fontId="24" fillId="0" borderId="62" xfId="0" applyNumberFormat="1" applyFont="1" applyFill="1" applyBorder="1" applyAlignment="1">
      <alignment horizontal="center"/>
    </xf>
    <xf numFmtId="172" fontId="24" fillId="0" borderId="61" xfId="0" applyNumberFormat="1" applyFont="1" applyFill="1" applyBorder="1" applyAlignment="1">
      <alignment horizontal="center"/>
    </xf>
    <xf numFmtId="172" fontId="24" fillId="0" borderId="63" xfId="0" applyNumberFormat="1" applyFont="1" applyFill="1" applyBorder="1" applyAlignment="1">
      <alignment horizontal="center"/>
    </xf>
    <xf numFmtId="172" fontId="24" fillId="0" borderId="53" xfId="0" applyNumberFormat="1" applyFont="1" applyFill="1" applyBorder="1" applyAlignment="1">
      <alignment horizontal="center"/>
    </xf>
    <xf numFmtId="172" fontId="24" fillId="0" borderId="64" xfId="0" applyNumberFormat="1" applyFont="1" applyFill="1" applyBorder="1" applyAlignment="1">
      <alignment horizontal="center"/>
    </xf>
    <xf numFmtId="172" fontId="24" fillId="0" borderId="59" xfId="0" applyNumberFormat="1" applyFont="1" applyFill="1" applyBorder="1" applyAlignment="1">
      <alignment horizontal="center"/>
    </xf>
    <xf numFmtId="172" fontId="24" fillId="0" borderId="65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172" fontId="29" fillId="29" borderId="33" xfId="0" applyNumberFormat="1" applyFont="1" applyFill="1" applyBorder="1" applyAlignment="1">
      <alignment horizontal="center" vertical="center"/>
    </xf>
    <xf numFmtId="172" fontId="24" fillId="0" borderId="65" xfId="0" applyNumberFormat="1" applyFont="1" applyFill="1" applyBorder="1" applyAlignment="1">
      <alignment horizontal="center" vertical="center"/>
    </xf>
    <xf numFmtId="172" fontId="29" fillId="30" borderId="20" xfId="0" applyNumberFormat="1" applyFont="1" applyFill="1" applyBorder="1" applyAlignment="1">
      <alignment horizontal="center" vertical="center"/>
    </xf>
    <xf numFmtId="172" fontId="24" fillId="30" borderId="20" xfId="0" applyNumberFormat="1" applyFont="1" applyFill="1" applyBorder="1" applyAlignment="1">
      <alignment horizontal="center" vertical="center"/>
    </xf>
    <xf numFmtId="172" fontId="29" fillId="29" borderId="35" xfId="0" applyNumberFormat="1" applyFont="1" applyFill="1" applyBorder="1" applyAlignment="1">
      <alignment horizontal="center" vertical="center"/>
    </xf>
    <xf numFmtId="172" fontId="29" fillId="29" borderId="55" xfId="0" applyNumberFormat="1" applyFont="1" applyFill="1" applyBorder="1" applyAlignment="1">
      <alignment horizontal="center" vertical="center"/>
    </xf>
    <xf numFmtId="172" fontId="29" fillId="29" borderId="34" xfId="0" applyNumberFormat="1" applyFont="1" applyFill="1" applyBorder="1" applyAlignment="1">
      <alignment horizontal="center" vertical="center"/>
    </xf>
    <xf numFmtId="172" fontId="31" fillId="29" borderId="34" xfId="0" applyNumberFormat="1" applyFont="1" applyFill="1" applyBorder="1" applyAlignment="1">
      <alignment horizontal="center" vertical="center"/>
    </xf>
    <xf numFmtId="172" fontId="29" fillId="29" borderId="54" xfId="0" applyNumberFormat="1" applyFont="1" applyFill="1" applyBorder="1" applyAlignment="1" applyProtection="1">
      <alignment horizontal="center" vertical="center"/>
      <protection locked="0"/>
    </xf>
    <xf numFmtId="172" fontId="29" fillId="29" borderId="34" xfId="0" applyNumberFormat="1" applyFont="1" applyFill="1" applyBorder="1" applyAlignment="1" applyProtection="1">
      <alignment horizontal="center" vertical="center"/>
      <protection locked="0"/>
    </xf>
    <xf numFmtId="172" fontId="29" fillId="29" borderId="19" xfId="0" applyNumberFormat="1" applyFont="1" applyFill="1" applyBorder="1" applyAlignment="1">
      <alignment horizontal="center" vertical="center"/>
    </xf>
    <xf numFmtId="172" fontId="29" fillId="29" borderId="20" xfId="0" applyNumberFormat="1" applyFont="1" applyFill="1" applyBorder="1" applyAlignment="1">
      <alignment horizontal="center" vertical="center"/>
    </xf>
    <xf numFmtId="172" fontId="24" fillId="0" borderId="24" xfId="0" applyNumberFormat="1" applyFont="1" applyFill="1" applyBorder="1" applyAlignment="1">
      <alignment horizontal="center"/>
    </xf>
    <xf numFmtId="172" fontId="24" fillId="0" borderId="52" xfId="0" applyNumberFormat="1" applyFont="1" applyFill="1" applyBorder="1" applyAlignment="1">
      <alignment horizontal="center"/>
    </xf>
    <xf numFmtId="172" fontId="24" fillId="0" borderId="66" xfId="0" applyNumberFormat="1" applyFont="1" applyFill="1" applyBorder="1" applyAlignment="1">
      <alignment horizontal="center"/>
    </xf>
    <xf numFmtId="172" fontId="24" fillId="0" borderId="57" xfId="0" applyNumberFormat="1" applyFont="1" applyFill="1" applyBorder="1" applyAlignment="1">
      <alignment horizontal="center" vertical="center"/>
    </xf>
    <xf numFmtId="172" fontId="24" fillId="30" borderId="34" xfId="0" applyNumberFormat="1" applyFont="1" applyFill="1" applyBorder="1" applyAlignment="1">
      <alignment horizontal="center" vertical="center"/>
    </xf>
    <xf numFmtId="172" fontId="24" fillId="0" borderId="60" xfId="0" applyNumberFormat="1" applyFont="1" applyFill="1" applyBorder="1" applyAlignment="1">
      <alignment horizontal="center" vertical="center"/>
    </xf>
    <xf numFmtId="172" fontId="29" fillId="0" borderId="34" xfId="0" applyNumberFormat="1" applyFont="1" applyFill="1" applyBorder="1" applyAlignment="1">
      <alignment horizontal="center"/>
    </xf>
    <xf numFmtId="172" fontId="29" fillId="0" borderId="34" xfId="0" applyNumberFormat="1" applyFont="1" applyFill="1" applyBorder="1" applyAlignment="1">
      <alignment horizontal="center" vertical="center"/>
    </xf>
    <xf numFmtId="172" fontId="24" fillId="0" borderId="67" xfId="0" applyNumberFormat="1" applyFont="1" applyFill="1" applyBorder="1" applyAlignment="1">
      <alignment horizontal="center" vertical="center"/>
    </xf>
    <xf numFmtId="172" fontId="24" fillId="30" borderId="35" xfId="0" applyNumberFormat="1" applyFont="1" applyFill="1" applyBorder="1" applyAlignment="1">
      <alignment horizontal="center" vertical="center"/>
    </xf>
    <xf numFmtId="172" fontId="31" fillId="28" borderId="34" xfId="0" applyNumberFormat="1" applyFont="1" applyFill="1" applyBorder="1" applyAlignment="1">
      <alignment horizontal="center" vertical="center"/>
    </xf>
    <xf numFmtId="172" fontId="31" fillId="28" borderId="55" xfId="0" applyNumberFormat="1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49" fontId="24" fillId="0" borderId="67" xfId="0" applyNumberFormat="1" applyFont="1" applyFill="1" applyBorder="1" applyAlignment="1">
      <alignment horizontal="center" vertical="center" wrapText="1"/>
    </xf>
    <xf numFmtId="49" fontId="24" fillId="0" borderId="71" xfId="0" applyNumberFormat="1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34" fillId="0" borderId="68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69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0" fillId="0" borderId="69" xfId="0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28" fillId="0" borderId="34" xfId="0" applyNumberFormat="1" applyFont="1" applyFill="1" applyBorder="1" applyAlignment="1">
      <alignment horizontal="center" vertical="center" wrapText="1"/>
    </xf>
    <xf numFmtId="3" fontId="28" fillId="0" borderId="67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67" xfId="0" applyFill="1" applyBorder="1" applyAlignment="1">
      <alignment wrapText="1"/>
    </xf>
    <xf numFmtId="0" fontId="0" fillId="0" borderId="19" xfId="0" applyFill="1" applyBorder="1" applyAlignment="1">
      <alignment horizontal="center" vertical="center" wrapText="1"/>
    </xf>
    <xf numFmtId="3" fontId="24" fillId="0" borderId="34" xfId="0" applyNumberFormat="1" applyFont="1" applyFill="1" applyBorder="1" applyAlignment="1">
      <alignment horizontal="center" vertical="center" wrapText="1"/>
    </xf>
    <xf numFmtId="3" fontId="24" fillId="0" borderId="67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14" xfId="0" applyFill="1" applyBorder="1" applyAlignment="1">
      <alignment/>
    </xf>
    <xf numFmtId="0" fontId="25" fillId="0" borderId="3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wrapText="1"/>
    </xf>
    <xf numFmtId="0" fontId="27" fillId="0" borderId="33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right"/>
    </xf>
    <xf numFmtId="0" fontId="33" fillId="0" borderId="0" xfId="0" applyFont="1" applyFill="1" applyAlignment="1">
      <alignment horizontal="center" wrapText="1"/>
    </xf>
    <xf numFmtId="172" fontId="24" fillId="30" borderId="39" xfId="0" applyNumberFormat="1" applyFont="1" applyFill="1" applyBorder="1" applyAlignment="1">
      <alignment horizontal="center" vertical="center"/>
    </xf>
    <xf numFmtId="172" fontId="24" fillId="30" borderId="39" xfId="0" applyNumberFormat="1" applyFont="1" applyFill="1" applyBorder="1" applyAlignment="1">
      <alignment horizontal="center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ойства элементов измерения" xfId="77"/>
    <cellStyle name="Свойства элементов измерения [печать]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  <cellStyle name="Элементы осей" xfId="84"/>
    <cellStyle name="Элементы осей [печать]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8:IG31"/>
  <sheetViews>
    <sheetView tabSelected="1" zoomScalePageLayoutView="0" workbookViewId="0" topLeftCell="A1">
      <pane xSplit="2" ySplit="15" topLeftCell="FO1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D26" sqref="GD26"/>
    </sheetView>
  </sheetViews>
  <sheetFormatPr defaultColWidth="9.00390625" defaultRowHeight="12.75"/>
  <cols>
    <col min="1" max="1" width="4.25390625" style="2" customWidth="1"/>
    <col min="2" max="2" width="27.875" style="2" customWidth="1"/>
    <col min="3" max="3" width="10.125" style="2" customWidth="1"/>
    <col min="4" max="4" width="11.75390625" style="2" customWidth="1"/>
    <col min="5" max="5" width="9.625" style="2" customWidth="1"/>
    <col min="6" max="6" width="0.12890625" style="2" hidden="1" customWidth="1"/>
    <col min="7" max="8" width="10.875" style="2" customWidth="1"/>
    <col min="9" max="10" width="7.25390625" style="2" customWidth="1"/>
    <col min="11" max="11" width="9.25390625" style="2" customWidth="1"/>
    <col min="12" max="12" width="8.00390625" style="2" customWidth="1"/>
    <col min="13" max="13" width="9.875" style="2" customWidth="1"/>
    <col min="14" max="14" width="9.375" style="2" customWidth="1"/>
    <col min="15" max="15" width="10.375" style="2" customWidth="1"/>
    <col min="16" max="16" width="9.00390625" style="2" customWidth="1"/>
    <col min="17" max="17" width="9.375" style="2" customWidth="1"/>
    <col min="18" max="18" width="9.25390625" style="2" customWidth="1"/>
    <col min="19" max="19" width="8.125" style="2" customWidth="1"/>
    <col min="20" max="21" width="8.625" style="2" customWidth="1"/>
    <col min="22" max="22" width="9.125" style="2" customWidth="1"/>
    <col min="23" max="23" width="8.75390625" style="2" customWidth="1"/>
    <col min="24" max="24" width="8.125" style="2" customWidth="1"/>
    <col min="25" max="25" width="10.125" style="2" customWidth="1"/>
    <col min="26" max="26" width="8.375" style="2" customWidth="1"/>
    <col min="27" max="27" width="9.375" style="2" customWidth="1"/>
    <col min="28" max="29" width="8.00390625" style="2" customWidth="1"/>
    <col min="30" max="30" width="9.125" style="2" customWidth="1"/>
    <col min="31" max="31" width="7.25390625" style="2" customWidth="1"/>
    <col min="32" max="32" width="9.375" style="2" customWidth="1"/>
    <col min="33" max="33" width="8.875" style="2" customWidth="1"/>
    <col min="34" max="34" width="9.625" style="2" customWidth="1"/>
    <col min="35" max="35" width="8.625" style="2" customWidth="1"/>
    <col min="36" max="37" width="8.25390625" style="2" customWidth="1"/>
    <col min="38" max="38" width="8.75390625" style="2" customWidth="1"/>
    <col min="39" max="39" width="7.625" style="2" customWidth="1"/>
    <col min="40" max="40" width="7.25390625" style="2" customWidth="1"/>
    <col min="41" max="41" width="8.25390625" style="2" customWidth="1"/>
    <col min="42" max="42" width="8.375" style="2" customWidth="1"/>
    <col min="43" max="43" width="7.375" style="2" customWidth="1"/>
    <col min="44" max="44" width="7.75390625" style="2" customWidth="1"/>
    <col min="45" max="45" width="8.125" style="2" customWidth="1"/>
    <col min="46" max="46" width="8.375" style="2" customWidth="1"/>
    <col min="47" max="47" width="8.125" style="2" customWidth="1"/>
    <col min="48" max="48" width="7.375" style="2" customWidth="1"/>
    <col min="49" max="49" width="7.25390625" style="2" customWidth="1"/>
    <col min="50" max="50" width="7.375" style="2" customWidth="1"/>
    <col min="51" max="56" width="8.25390625" style="2" customWidth="1"/>
    <col min="57" max="57" width="8.125" style="2" customWidth="1"/>
    <col min="58" max="58" width="9.00390625" style="2" customWidth="1"/>
    <col min="59" max="59" width="7.625" style="2" customWidth="1"/>
    <col min="60" max="60" width="9.125" style="2" customWidth="1"/>
    <col min="61" max="61" width="10.25390625" style="2" customWidth="1"/>
    <col min="62" max="62" width="8.125" style="2" customWidth="1"/>
    <col min="63" max="63" width="9.25390625" style="2" customWidth="1"/>
    <col min="64" max="65" width="8.375" style="2" customWidth="1"/>
    <col min="66" max="66" width="8.25390625" style="2" customWidth="1"/>
    <col min="67" max="67" width="9.875" style="2" customWidth="1"/>
    <col min="68" max="69" width="8.375" style="2" customWidth="1"/>
    <col min="70" max="70" width="9.25390625" style="2" customWidth="1"/>
    <col min="71" max="71" width="8.75390625" style="2" customWidth="1"/>
    <col min="72" max="72" width="9.375" style="2" customWidth="1"/>
    <col min="73" max="73" width="8.875" style="2" customWidth="1"/>
    <col min="74" max="74" width="7.75390625" style="2" customWidth="1"/>
    <col min="75" max="75" width="8.375" style="2" customWidth="1"/>
    <col min="76" max="76" width="7.875" style="2" customWidth="1"/>
    <col min="77" max="78" width="8.00390625" style="2" customWidth="1"/>
    <col min="79" max="79" width="7.375" style="2" customWidth="1"/>
    <col min="80" max="80" width="8.00390625" style="2" customWidth="1"/>
    <col min="81" max="81" width="7.75390625" style="2" customWidth="1"/>
    <col min="82" max="82" width="9.875" style="2" customWidth="1"/>
    <col min="83" max="83" width="9.25390625" style="2" customWidth="1"/>
    <col min="84" max="84" width="10.125" style="2" customWidth="1"/>
    <col min="85" max="87" width="9.25390625" style="2" customWidth="1"/>
    <col min="88" max="88" width="8.375" style="2" customWidth="1"/>
    <col min="89" max="89" width="9.25390625" style="2" customWidth="1"/>
    <col min="90" max="90" width="8.75390625" style="2" customWidth="1"/>
    <col min="91" max="91" width="12.25390625" style="2" customWidth="1"/>
    <col min="92" max="92" width="10.375" style="2" customWidth="1"/>
    <col min="93" max="93" width="9.00390625" style="2" customWidth="1"/>
    <col min="94" max="94" width="8.75390625" style="2" customWidth="1"/>
    <col min="95" max="95" width="9.75390625" style="2" customWidth="1"/>
    <col min="96" max="96" width="7.75390625" style="2" customWidth="1"/>
    <col min="97" max="97" width="8.75390625" style="2" customWidth="1"/>
    <col min="98" max="98" width="7.00390625" style="2" customWidth="1"/>
    <col min="99" max="99" width="7.625" style="2" customWidth="1"/>
    <col min="100" max="100" width="7.125" style="2" customWidth="1"/>
    <col min="101" max="101" width="7.875" style="2" customWidth="1"/>
    <col min="102" max="102" width="7.375" style="2" customWidth="1"/>
    <col min="103" max="103" width="6.25390625" style="2" customWidth="1"/>
    <col min="104" max="104" width="7.125" style="2" customWidth="1"/>
    <col min="105" max="105" width="7.75390625" style="2" customWidth="1"/>
    <col min="106" max="106" width="8.125" style="2" customWidth="1"/>
    <col min="107" max="107" width="7.125" style="2" customWidth="1"/>
    <col min="108" max="108" width="6.75390625" style="2" customWidth="1"/>
    <col min="109" max="109" width="7.75390625" style="2" customWidth="1"/>
    <col min="110" max="110" width="8.125" style="2" customWidth="1"/>
    <col min="111" max="112" width="8.375" style="2" customWidth="1"/>
    <col min="113" max="113" width="7.625" style="2" customWidth="1"/>
    <col min="114" max="114" width="9.00390625" style="2" customWidth="1"/>
    <col min="115" max="115" width="8.375" style="2" customWidth="1"/>
    <col min="116" max="116" width="8.25390625" style="2" customWidth="1"/>
    <col min="117" max="117" width="8.75390625" style="2" customWidth="1"/>
    <col min="118" max="118" width="9.375" style="2" customWidth="1"/>
    <col min="119" max="119" width="10.00390625" style="2" customWidth="1"/>
    <col min="120" max="120" width="9.75390625" style="2" customWidth="1"/>
    <col min="121" max="121" width="10.00390625" style="2" customWidth="1"/>
    <col min="122" max="122" width="7.25390625" style="2" customWidth="1"/>
    <col min="123" max="123" width="7.375" style="2" customWidth="1"/>
    <col min="124" max="124" width="8.00390625" style="2" customWidth="1"/>
    <col min="125" max="126" width="8.25390625" style="2" customWidth="1"/>
    <col min="127" max="127" width="7.625" style="2" customWidth="1"/>
    <col min="128" max="128" width="7.375" style="2" customWidth="1"/>
    <col min="129" max="129" width="8.25390625" style="2" customWidth="1"/>
    <col min="130" max="130" width="8.875" style="2" customWidth="1"/>
    <col min="131" max="131" width="8.125" style="2" customWidth="1"/>
    <col min="132" max="132" width="7.875" style="2" customWidth="1"/>
    <col min="133" max="133" width="7.00390625" style="2" customWidth="1"/>
    <col min="134" max="134" width="7.625" style="2" customWidth="1"/>
    <col min="135" max="135" width="8.625" style="2" customWidth="1"/>
    <col min="136" max="137" width="9.125" style="2" hidden="1" customWidth="1"/>
    <col min="138" max="138" width="7.75390625" style="2" hidden="1" customWidth="1"/>
    <col min="139" max="139" width="8.25390625" style="2" hidden="1" customWidth="1"/>
    <col min="140" max="140" width="8.125" style="2" hidden="1" customWidth="1"/>
    <col min="141" max="141" width="7.75390625" style="2" customWidth="1"/>
    <col min="142" max="142" width="8.375" style="2" customWidth="1"/>
    <col min="143" max="143" width="9.00390625" style="2" customWidth="1"/>
    <col min="144" max="144" width="9.125" style="2" customWidth="1"/>
    <col min="145" max="145" width="9.875" style="2" customWidth="1"/>
    <col min="146" max="146" width="8.625" style="2" customWidth="1"/>
    <col min="147" max="147" width="7.875" style="2" customWidth="1"/>
    <col min="148" max="148" width="8.25390625" style="2" customWidth="1"/>
    <col min="149" max="149" width="7.25390625" style="2" customWidth="1"/>
    <col min="150" max="151" width="7.375" style="2" customWidth="1"/>
    <col min="152" max="152" width="7.125" style="2" customWidth="1"/>
    <col min="153" max="153" width="6.00390625" style="2" customWidth="1"/>
    <col min="154" max="154" width="7.625" style="2" customWidth="1"/>
    <col min="155" max="155" width="7.25390625" style="2" customWidth="1"/>
    <col min="156" max="156" width="6.875" style="2" customWidth="1"/>
    <col min="157" max="157" width="6.75390625" style="2" customWidth="1"/>
    <col min="158" max="158" width="6.00390625" style="2" customWidth="1"/>
    <col min="159" max="159" width="5.875" style="2" customWidth="1"/>
    <col min="160" max="160" width="6.125" style="2" customWidth="1"/>
    <col min="161" max="162" width="9.625" style="2" customWidth="1"/>
    <col min="163" max="163" width="10.375" style="2" customWidth="1"/>
    <col min="164" max="164" width="10.00390625" style="2" customWidth="1"/>
    <col min="165" max="165" width="9.125" style="2" customWidth="1"/>
    <col min="166" max="166" width="9.625" style="2" customWidth="1"/>
    <col min="167" max="167" width="7.25390625" style="2" customWidth="1"/>
    <col min="168" max="168" width="9.00390625" style="2" customWidth="1"/>
    <col min="169" max="169" width="10.375" style="2" customWidth="1"/>
    <col min="170" max="170" width="9.125" style="2" customWidth="1"/>
    <col min="171" max="171" width="10.375" style="2" customWidth="1"/>
    <col min="172" max="172" width="9.625" style="2" customWidth="1"/>
    <col min="173" max="173" width="8.375" style="2" customWidth="1"/>
    <col min="174" max="174" width="9.125" style="2" customWidth="1"/>
    <col min="175" max="175" width="7.625" style="2" customWidth="1"/>
    <col min="176" max="176" width="8.375" style="2" customWidth="1"/>
    <col min="177" max="177" width="8.25390625" style="2" customWidth="1"/>
    <col min="178" max="178" width="10.00390625" style="2" customWidth="1"/>
    <col min="179" max="179" width="10.125" style="2" customWidth="1"/>
    <col min="180" max="180" width="7.625" style="2" customWidth="1"/>
    <col min="181" max="181" width="8.75390625" style="2" customWidth="1"/>
    <col min="182" max="182" width="7.25390625" style="2" customWidth="1"/>
    <col min="183" max="183" width="7.375" style="2" customWidth="1"/>
    <col min="184" max="184" width="7.25390625" style="2" customWidth="1"/>
    <col min="185" max="185" width="7.00390625" style="2" customWidth="1"/>
    <col min="186" max="186" width="6.625" style="2" customWidth="1"/>
    <col min="187" max="187" width="7.125" style="2" customWidth="1"/>
    <col min="188" max="188" width="10.625" style="2" customWidth="1"/>
    <col min="189" max="189" width="10.75390625" style="2" customWidth="1"/>
    <col min="190" max="190" width="10.875" style="2" customWidth="1"/>
    <col min="191" max="191" width="11.125" style="2" customWidth="1"/>
    <col min="192" max="192" width="10.375" style="2" customWidth="1"/>
    <col min="193" max="193" width="11.125" style="2" hidden="1" customWidth="1"/>
    <col min="194" max="194" width="0" style="2" hidden="1" customWidth="1"/>
    <col min="195" max="16384" width="9.125" style="2" customWidth="1"/>
  </cols>
  <sheetData>
    <row r="8" spans="1:162" ht="38.25" customHeight="1">
      <c r="A8" s="1"/>
      <c r="B8" s="102"/>
      <c r="C8" s="273" t="s">
        <v>77</v>
      </c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40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</row>
    <row r="9" spans="1:162" ht="15.75" customHeight="1" hidden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3"/>
      <c r="X9" s="1"/>
      <c r="Y9" s="1"/>
      <c r="Z9" s="3"/>
      <c r="AA9" s="1"/>
      <c r="AB9" s="1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</row>
    <row r="10" spans="1:162" ht="15.75" customHeight="1">
      <c r="A10" s="1"/>
      <c r="B10" s="1"/>
      <c r="C10" s="1" t="s">
        <v>65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"/>
      <c r="X10" s="1"/>
      <c r="Y10" s="1"/>
      <c r="Z10" s="3"/>
      <c r="AA10" s="1"/>
      <c r="AB10" s="1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</row>
    <row r="11" spans="1:162" ht="15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72" t="s">
        <v>55</v>
      </c>
      <c r="U11" s="272"/>
      <c r="V11" s="1"/>
      <c r="W11" s="3"/>
      <c r="X11" s="1"/>
      <c r="Y11" s="1"/>
      <c r="Z11" s="3"/>
      <c r="AA11" s="1"/>
      <c r="AB11" s="1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</row>
    <row r="12" spans="1:194" ht="17.25" customHeight="1" thickBot="1">
      <c r="A12" s="235" t="s">
        <v>0</v>
      </c>
      <c r="B12" s="235" t="s">
        <v>1</v>
      </c>
      <c r="C12" s="259" t="s">
        <v>66</v>
      </c>
      <c r="D12" s="259" t="s">
        <v>67</v>
      </c>
      <c r="E12" s="259" t="s">
        <v>68</v>
      </c>
      <c r="F12" s="41"/>
      <c r="G12" s="235" t="s">
        <v>2</v>
      </c>
      <c r="H12" s="235"/>
      <c r="I12" s="235"/>
      <c r="J12" s="235"/>
      <c r="K12" s="235"/>
      <c r="L12" s="235"/>
      <c r="M12" s="235" t="s">
        <v>3</v>
      </c>
      <c r="N12" s="235"/>
      <c r="O12" s="235"/>
      <c r="P12" s="235"/>
      <c r="Q12" s="235"/>
      <c r="R12" s="235"/>
      <c r="S12" s="235"/>
      <c r="T12" s="235"/>
      <c r="U12" s="235"/>
      <c r="V12" s="235" t="s">
        <v>4</v>
      </c>
      <c r="W12" s="235"/>
      <c r="X12" s="235"/>
      <c r="Y12" s="235"/>
      <c r="Z12" s="235"/>
      <c r="AA12" s="235" t="s">
        <v>5</v>
      </c>
      <c r="AB12" s="235"/>
      <c r="AC12" s="235"/>
      <c r="AD12" s="235"/>
      <c r="AE12" s="235"/>
      <c r="AF12" s="240" t="s">
        <v>6</v>
      </c>
      <c r="AG12" s="241"/>
      <c r="AH12" s="241"/>
      <c r="AI12" s="241"/>
      <c r="AJ12" s="242"/>
      <c r="AK12" s="199" t="s">
        <v>62</v>
      </c>
      <c r="AL12" s="200"/>
      <c r="AM12" s="200"/>
      <c r="AN12" s="200"/>
      <c r="AO12" s="201"/>
      <c r="AP12" s="235" t="s">
        <v>7</v>
      </c>
      <c r="AQ12" s="268"/>
      <c r="AR12" s="268"/>
      <c r="AS12" s="268"/>
      <c r="AT12" s="268"/>
      <c r="AU12" s="235" t="s">
        <v>8</v>
      </c>
      <c r="AV12" s="268"/>
      <c r="AW12" s="268"/>
      <c r="AX12" s="268"/>
      <c r="AY12" s="268"/>
      <c r="AZ12" s="215" t="s">
        <v>71</v>
      </c>
      <c r="BA12" s="216"/>
      <c r="BB12" s="216"/>
      <c r="BC12" s="216"/>
      <c r="BD12" s="217"/>
      <c r="BE12" s="235" t="s">
        <v>9</v>
      </c>
      <c r="BF12" s="268"/>
      <c r="BG12" s="268"/>
      <c r="BH12" s="268"/>
      <c r="BI12" s="268"/>
      <c r="BJ12" s="235" t="s">
        <v>10</v>
      </c>
      <c r="BK12" s="268"/>
      <c r="BL12" s="268"/>
      <c r="BM12" s="268"/>
      <c r="BN12" s="268"/>
      <c r="BO12" s="235" t="s">
        <v>11</v>
      </c>
      <c r="BP12" s="268"/>
      <c r="BQ12" s="268"/>
      <c r="BR12" s="268"/>
      <c r="BS12" s="268"/>
      <c r="BT12" s="235" t="s">
        <v>12</v>
      </c>
      <c r="BU12" s="235"/>
      <c r="BV12" s="235"/>
      <c r="BW12" s="235"/>
      <c r="BX12" s="235"/>
      <c r="BY12" s="235" t="s">
        <v>13</v>
      </c>
      <c r="BZ12" s="268"/>
      <c r="CA12" s="268"/>
      <c r="CB12" s="268"/>
      <c r="CC12" s="268"/>
      <c r="CD12" s="235" t="s">
        <v>14</v>
      </c>
      <c r="CE12" s="235"/>
      <c r="CF12" s="235"/>
      <c r="CG12" s="235"/>
      <c r="CH12" s="235"/>
      <c r="CI12" s="235"/>
      <c r="CJ12" s="235"/>
      <c r="CK12" s="235"/>
      <c r="CL12" s="235"/>
      <c r="CM12" s="235" t="s">
        <v>15</v>
      </c>
      <c r="CN12" s="268"/>
      <c r="CO12" s="268"/>
      <c r="CP12" s="268"/>
      <c r="CQ12" s="268"/>
      <c r="CR12" s="269" t="s">
        <v>16</v>
      </c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  <c r="DN12" s="269"/>
      <c r="DO12" s="269"/>
      <c r="DP12" s="269"/>
      <c r="DQ12" s="235" t="s">
        <v>17</v>
      </c>
      <c r="DR12" s="268"/>
      <c r="DS12" s="268"/>
      <c r="DT12" s="268"/>
      <c r="DU12" s="268"/>
      <c r="DV12" s="215" t="s">
        <v>57</v>
      </c>
      <c r="DW12" s="216"/>
      <c r="DX12" s="216"/>
      <c r="DY12" s="216"/>
      <c r="DZ12" s="217"/>
      <c r="EA12" s="206" t="s">
        <v>18</v>
      </c>
      <c r="EB12" s="232"/>
      <c r="EC12" s="232"/>
      <c r="ED12" s="232"/>
      <c r="EE12" s="263"/>
      <c r="EF12" s="267" t="s">
        <v>19</v>
      </c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7"/>
      <c r="EU12" s="235" t="s">
        <v>20</v>
      </c>
      <c r="EV12" s="268"/>
      <c r="EW12" s="268"/>
      <c r="EX12" s="268"/>
      <c r="EY12" s="268"/>
      <c r="EZ12" s="235" t="s">
        <v>21</v>
      </c>
      <c r="FA12" s="268"/>
      <c r="FB12" s="268"/>
      <c r="FC12" s="268"/>
      <c r="FD12" s="268"/>
      <c r="FE12" s="235" t="s">
        <v>22</v>
      </c>
      <c r="FF12" s="235"/>
      <c r="FG12" s="235"/>
      <c r="FH12" s="235"/>
      <c r="FI12" s="235"/>
      <c r="FJ12" s="235"/>
      <c r="FK12" s="235"/>
      <c r="FL12" s="205" t="s">
        <v>23</v>
      </c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  <c r="FY12" s="231"/>
      <c r="FZ12" s="231"/>
      <c r="GA12" s="231"/>
      <c r="GB12" s="231"/>
      <c r="GC12" s="231"/>
      <c r="GD12" s="231"/>
      <c r="GE12" s="222"/>
      <c r="GF12" s="235" t="s">
        <v>24</v>
      </c>
      <c r="GG12" s="268"/>
      <c r="GH12" s="268"/>
      <c r="GI12" s="268"/>
      <c r="GJ12" s="268"/>
      <c r="GK12" s="4"/>
      <c r="GL12" s="4"/>
    </row>
    <row r="13" spans="1:194" ht="102" customHeight="1" thickBot="1">
      <c r="A13" s="257"/>
      <c r="B13" s="257"/>
      <c r="C13" s="259"/>
      <c r="D13" s="259"/>
      <c r="E13" s="259"/>
      <c r="F13" s="41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61" t="s">
        <v>25</v>
      </c>
      <c r="AG13" s="262"/>
      <c r="AH13" s="262"/>
      <c r="AI13" s="262"/>
      <c r="AJ13" s="262"/>
      <c r="AK13" s="202"/>
      <c r="AL13" s="203"/>
      <c r="AM13" s="203"/>
      <c r="AN13" s="203"/>
      <c r="AO13" s="204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18"/>
      <c r="BA13" s="219"/>
      <c r="BB13" s="219"/>
      <c r="BC13" s="219"/>
      <c r="BD13" s="220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35"/>
      <c r="BU13" s="235"/>
      <c r="BV13" s="235"/>
      <c r="BW13" s="235"/>
      <c r="BX13" s="235"/>
      <c r="BY13" s="268"/>
      <c r="BZ13" s="268"/>
      <c r="CA13" s="268"/>
      <c r="CB13" s="268"/>
      <c r="CC13" s="268"/>
      <c r="CD13" s="235"/>
      <c r="CE13" s="235"/>
      <c r="CF13" s="235"/>
      <c r="CG13" s="235"/>
      <c r="CH13" s="235"/>
      <c r="CI13" s="235"/>
      <c r="CJ13" s="235"/>
      <c r="CK13" s="235"/>
      <c r="CL13" s="235"/>
      <c r="CM13" s="268"/>
      <c r="CN13" s="268"/>
      <c r="CO13" s="268"/>
      <c r="CP13" s="268"/>
      <c r="CQ13" s="268"/>
      <c r="CR13" s="269" t="s">
        <v>26</v>
      </c>
      <c r="CS13" s="268"/>
      <c r="CT13" s="268"/>
      <c r="CU13" s="268"/>
      <c r="CV13" s="268"/>
      <c r="CW13" s="269" t="s">
        <v>39</v>
      </c>
      <c r="CX13" s="268"/>
      <c r="CY13" s="268"/>
      <c r="CZ13" s="268"/>
      <c r="DA13" s="268"/>
      <c r="DB13" s="269" t="s">
        <v>38</v>
      </c>
      <c r="DC13" s="268"/>
      <c r="DD13" s="268"/>
      <c r="DE13" s="268"/>
      <c r="DF13" s="268"/>
      <c r="DG13" s="224" t="s">
        <v>59</v>
      </c>
      <c r="DH13" s="225"/>
      <c r="DI13" s="225"/>
      <c r="DJ13" s="225"/>
      <c r="DK13" s="226"/>
      <c r="DL13" s="269" t="s">
        <v>27</v>
      </c>
      <c r="DM13" s="268"/>
      <c r="DN13" s="268"/>
      <c r="DO13" s="268"/>
      <c r="DP13" s="268"/>
      <c r="DQ13" s="268"/>
      <c r="DR13" s="268"/>
      <c r="DS13" s="268"/>
      <c r="DT13" s="268"/>
      <c r="DU13" s="268"/>
      <c r="DV13" s="218"/>
      <c r="DW13" s="219"/>
      <c r="DX13" s="219"/>
      <c r="DY13" s="219"/>
      <c r="DZ13" s="220"/>
      <c r="EA13" s="264"/>
      <c r="EB13" s="265"/>
      <c r="EC13" s="265"/>
      <c r="ED13" s="265"/>
      <c r="EE13" s="266"/>
      <c r="EF13" s="235" t="s">
        <v>28</v>
      </c>
      <c r="EG13" s="235"/>
      <c r="EH13" s="235"/>
      <c r="EI13" s="235"/>
      <c r="EJ13" s="235"/>
      <c r="EK13" s="235" t="s">
        <v>29</v>
      </c>
      <c r="EL13" s="235"/>
      <c r="EM13" s="235"/>
      <c r="EN13" s="235"/>
      <c r="EO13" s="235"/>
      <c r="EP13" s="235" t="s">
        <v>30</v>
      </c>
      <c r="EQ13" s="235"/>
      <c r="ER13" s="235"/>
      <c r="ES13" s="235"/>
      <c r="ET13" s="235"/>
      <c r="EU13" s="268"/>
      <c r="EV13" s="268"/>
      <c r="EW13" s="268"/>
      <c r="EX13" s="268"/>
      <c r="EY13" s="268"/>
      <c r="EZ13" s="268"/>
      <c r="FA13" s="268"/>
      <c r="FB13" s="268"/>
      <c r="FC13" s="268"/>
      <c r="FD13" s="268"/>
      <c r="FE13" s="235"/>
      <c r="FF13" s="235"/>
      <c r="FG13" s="235"/>
      <c r="FH13" s="235"/>
      <c r="FI13" s="235"/>
      <c r="FJ13" s="235"/>
      <c r="FK13" s="235"/>
      <c r="FL13" s="235" t="s">
        <v>50</v>
      </c>
      <c r="FM13" s="268"/>
      <c r="FN13" s="268"/>
      <c r="FO13" s="268"/>
      <c r="FP13" s="268"/>
      <c r="FQ13" s="235" t="s">
        <v>51</v>
      </c>
      <c r="FR13" s="268"/>
      <c r="FS13" s="268"/>
      <c r="FT13" s="268"/>
      <c r="FU13" s="268"/>
      <c r="FV13" s="235" t="s">
        <v>52</v>
      </c>
      <c r="FW13" s="268"/>
      <c r="FX13" s="268"/>
      <c r="FY13" s="268"/>
      <c r="FZ13" s="268"/>
      <c r="GA13" s="235" t="s">
        <v>53</v>
      </c>
      <c r="GB13" s="268"/>
      <c r="GC13" s="268"/>
      <c r="GD13" s="268"/>
      <c r="GE13" s="268"/>
      <c r="GF13" s="268"/>
      <c r="GG13" s="268"/>
      <c r="GH13" s="268"/>
      <c r="GI13" s="268"/>
      <c r="GJ13" s="268"/>
      <c r="GK13" s="5" t="s">
        <v>31</v>
      </c>
      <c r="GL13" s="5"/>
    </row>
    <row r="14" spans="1:194" ht="15" customHeight="1" thickBot="1">
      <c r="A14" s="257"/>
      <c r="B14" s="257"/>
      <c r="C14" s="259"/>
      <c r="D14" s="259"/>
      <c r="E14" s="259"/>
      <c r="F14" s="41"/>
      <c r="G14" s="205" t="s">
        <v>72</v>
      </c>
      <c r="H14" s="207" t="s">
        <v>73</v>
      </c>
      <c r="I14" s="207" t="s">
        <v>74</v>
      </c>
      <c r="J14" s="207" t="s">
        <v>34</v>
      </c>
      <c r="K14" s="207" t="s">
        <v>75</v>
      </c>
      <c r="L14" s="222" t="s">
        <v>35</v>
      </c>
      <c r="M14" s="205" t="s">
        <v>69</v>
      </c>
      <c r="N14" s="255" t="s">
        <v>70</v>
      </c>
      <c r="O14" s="250" t="s">
        <v>68</v>
      </c>
      <c r="P14" s="207" t="str">
        <f>G14</f>
        <v>план янв-август</v>
      </c>
      <c r="Q14" s="207" t="str">
        <f>H14</f>
        <v>факт янв-август</v>
      </c>
      <c r="R14" s="207" t="str">
        <f>I14</f>
        <v>%                      вып. к плану янв.-августу</v>
      </c>
      <c r="S14" s="207" t="str">
        <f>J14</f>
        <v>%                      вып. к год. плану</v>
      </c>
      <c r="T14" s="207" t="str">
        <f>K14</f>
        <v>янв-август 2020 г.</v>
      </c>
      <c r="U14" s="270" t="s">
        <v>35</v>
      </c>
      <c r="V14" s="228" t="str">
        <f>G14</f>
        <v>план янв-август</v>
      </c>
      <c r="W14" s="209" t="str">
        <f>H14</f>
        <v>факт янв-август</v>
      </c>
      <c r="X14" s="207" t="s">
        <v>36</v>
      </c>
      <c r="Y14" s="207" t="str">
        <f>K14</f>
        <v>янв-август 2020 г.</v>
      </c>
      <c r="Z14" s="222" t="s">
        <v>35</v>
      </c>
      <c r="AA14" s="228" t="str">
        <f>G14</f>
        <v>план янв-август</v>
      </c>
      <c r="AB14" s="207" t="str">
        <f>H14</f>
        <v>факт янв-август</v>
      </c>
      <c r="AC14" s="207" t="s">
        <v>37</v>
      </c>
      <c r="AD14" s="207" t="str">
        <f>K14</f>
        <v>янв-август 2020 г.</v>
      </c>
      <c r="AE14" s="222" t="s">
        <v>35</v>
      </c>
      <c r="AF14" s="205" t="str">
        <f>G14</f>
        <v>план янв-август</v>
      </c>
      <c r="AG14" s="207" t="str">
        <f>H14</f>
        <v>факт янв-август</v>
      </c>
      <c r="AH14" s="207" t="s">
        <v>37</v>
      </c>
      <c r="AI14" s="207" t="str">
        <f>K14</f>
        <v>янв-август 2020 г.</v>
      </c>
      <c r="AJ14" s="231" t="s">
        <v>35</v>
      </c>
      <c r="AK14" s="205" t="str">
        <f>G14</f>
        <v>план янв-август</v>
      </c>
      <c r="AL14" s="207" t="str">
        <f>H14</f>
        <v>факт янв-август</v>
      </c>
      <c r="AM14" s="209" t="s">
        <v>63</v>
      </c>
      <c r="AN14" s="211" t="s">
        <v>76</v>
      </c>
      <c r="AO14" s="213" t="s">
        <v>64</v>
      </c>
      <c r="AP14" s="231" t="str">
        <f>G14</f>
        <v>план янв-август</v>
      </c>
      <c r="AQ14" s="207" t="str">
        <f>H14</f>
        <v>факт янв-август</v>
      </c>
      <c r="AR14" s="207" t="s">
        <v>37</v>
      </c>
      <c r="AS14" s="207" t="str">
        <f>K14</f>
        <v>янв-август 2020 г.</v>
      </c>
      <c r="AT14" s="222" t="s">
        <v>35</v>
      </c>
      <c r="AU14" s="205" t="str">
        <f>G14</f>
        <v>план янв-август</v>
      </c>
      <c r="AV14" s="207" t="str">
        <f>H14</f>
        <v>факт янв-август</v>
      </c>
      <c r="AW14" s="207" t="s">
        <v>37</v>
      </c>
      <c r="AX14" s="207" t="str">
        <f>K14</f>
        <v>янв-август 2020 г.</v>
      </c>
      <c r="AY14" s="231" t="s">
        <v>35</v>
      </c>
      <c r="AZ14" s="205" t="str">
        <f>G14</f>
        <v>план янв-август</v>
      </c>
      <c r="BA14" s="207" t="str">
        <f>H14</f>
        <v>факт янв-август</v>
      </c>
      <c r="BB14" s="207" t="s">
        <v>37</v>
      </c>
      <c r="BC14" s="207" t="str">
        <f>K14</f>
        <v>янв-август 2020 г.</v>
      </c>
      <c r="BD14" s="222" t="s">
        <v>35</v>
      </c>
      <c r="BE14" s="231" t="str">
        <f>G14</f>
        <v>план янв-август</v>
      </c>
      <c r="BF14" s="207" t="str">
        <f>H14</f>
        <v>факт янв-август</v>
      </c>
      <c r="BG14" s="207" t="s">
        <v>37</v>
      </c>
      <c r="BH14" s="207" t="str">
        <f>K14</f>
        <v>янв-август 2020 г.</v>
      </c>
      <c r="BI14" s="222" t="s">
        <v>35</v>
      </c>
      <c r="BJ14" s="205" t="str">
        <f>G14</f>
        <v>план янв-август</v>
      </c>
      <c r="BK14" s="207" t="str">
        <f>H14</f>
        <v>факт янв-август</v>
      </c>
      <c r="BL14" s="207" t="s">
        <v>37</v>
      </c>
      <c r="BM14" s="207" t="str">
        <f>K14</f>
        <v>янв-август 2020 г.</v>
      </c>
      <c r="BN14" s="222" t="s">
        <v>35</v>
      </c>
      <c r="BO14" s="205" t="str">
        <f>G14</f>
        <v>план янв-август</v>
      </c>
      <c r="BP14" s="207" t="str">
        <f>H14</f>
        <v>факт янв-август</v>
      </c>
      <c r="BQ14" s="207" t="s">
        <v>37</v>
      </c>
      <c r="BR14" s="207" t="str">
        <f>K14</f>
        <v>янв-август 2020 г.</v>
      </c>
      <c r="BS14" s="222" t="s">
        <v>56</v>
      </c>
      <c r="BT14" s="205" t="str">
        <f>G14</f>
        <v>план янв-август</v>
      </c>
      <c r="BU14" s="207" t="str">
        <f>H14</f>
        <v>факт янв-август</v>
      </c>
      <c r="BV14" s="207" t="s">
        <v>37</v>
      </c>
      <c r="BW14" s="207" t="str">
        <f>K14</f>
        <v>янв-август 2020 г.</v>
      </c>
      <c r="BX14" s="222" t="s">
        <v>35</v>
      </c>
      <c r="BY14" s="205" t="str">
        <f>G14</f>
        <v>план янв-август</v>
      </c>
      <c r="BZ14" s="207" t="str">
        <f>H14</f>
        <v>факт янв-август</v>
      </c>
      <c r="CA14" s="207" t="s">
        <v>37</v>
      </c>
      <c r="CB14" s="207" t="str">
        <f>K14</f>
        <v>янв-август 2020 г.</v>
      </c>
      <c r="CC14" s="222" t="s">
        <v>35</v>
      </c>
      <c r="CD14" s="205" t="s">
        <v>69</v>
      </c>
      <c r="CE14" s="255" t="s">
        <v>70</v>
      </c>
      <c r="CF14" s="250" t="s">
        <v>58</v>
      </c>
      <c r="CG14" s="231" t="str">
        <f>G14</f>
        <v>план янв-август</v>
      </c>
      <c r="CH14" s="207" t="str">
        <f>H14</f>
        <v>факт янв-август</v>
      </c>
      <c r="CI14" s="207" t="str">
        <f>I14</f>
        <v>%                      вып. к плану янв.-августу</v>
      </c>
      <c r="CJ14" s="207" t="s">
        <v>34</v>
      </c>
      <c r="CK14" s="207" t="str">
        <f>K14</f>
        <v>янв-август 2020 г.</v>
      </c>
      <c r="CL14" s="222" t="s">
        <v>54</v>
      </c>
      <c r="CM14" s="205" t="str">
        <f>G14</f>
        <v>план янв-август</v>
      </c>
      <c r="CN14" s="207" t="str">
        <f>H14</f>
        <v>факт янв-август</v>
      </c>
      <c r="CO14" s="207" t="s">
        <v>37</v>
      </c>
      <c r="CP14" s="207" t="str">
        <f>K14</f>
        <v>янв-август 2020 г.</v>
      </c>
      <c r="CQ14" s="222" t="s">
        <v>35</v>
      </c>
      <c r="CR14" s="205" t="str">
        <f>G14</f>
        <v>план янв-август</v>
      </c>
      <c r="CS14" s="207" t="str">
        <f>H14</f>
        <v>факт янв-август</v>
      </c>
      <c r="CT14" s="207" t="s">
        <v>37</v>
      </c>
      <c r="CU14" s="207" t="str">
        <f>K14</f>
        <v>янв-август 2020 г.</v>
      </c>
      <c r="CV14" s="231" t="s">
        <v>35</v>
      </c>
      <c r="CW14" s="227" t="str">
        <f>G14</f>
        <v>план янв-август</v>
      </c>
      <c r="CX14" s="207" t="str">
        <f>H14</f>
        <v>факт янв-август</v>
      </c>
      <c r="CY14" s="207" t="s">
        <v>37</v>
      </c>
      <c r="CZ14" s="207" t="str">
        <f>K14</f>
        <v>янв-август 2020 г.</v>
      </c>
      <c r="DA14" s="222" t="s">
        <v>35</v>
      </c>
      <c r="DB14" s="205" t="str">
        <f>G14</f>
        <v>план янв-август</v>
      </c>
      <c r="DC14" s="207" t="str">
        <f>H14</f>
        <v>факт янв-август</v>
      </c>
      <c r="DD14" s="207" t="s">
        <v>37</v>
      </c>
      <c r="DE14" s="207" t="str">
        <f>K14</f>
        <v>янв-август 2020 г.</v>
      </c>
      <c r="DF14" s="231" t="s">
        <v>35</v>
      </c>
      <c r="DG14" s="227" t="str">
        <f>G14</f>
        <v>план янв-август</v>
      </c>
      <c r="DH14" s="207" t="str">
        <f>H14</f>
        <v>факт янв-август</v>
      </c>
      <c r="DI14" s="207" t="s">
        <v>37</v>
      </c>
      <c r="DJ14" s="207" t="str">
        <f>K14</f>
        <v>янв-август 2020 г.</v>
      </c>
      <c r="DK14" s="229" t="s">
        <v>35</v>
      </c>
      <c r="DL14" s="205" t="str">
        <f>G14</f>
        <v>план янв-август</v>
      </c>
      <c r="DM14" s="207" t="str">
        <f>H14</f>
        <v>факт янв-август</v>
      </c>
      <c r="DN14" s="207" t="s">
        <v>37</v>
      </c>
      <c r="DO14" s="207" t="str">
        <f>K14</f>
        <v>янв-август 2020 г.</v>
      </c>
      <c r="DP14" s="222" t="s">
        <v>35</v>
      </c>
      <c r="DQ14" s="205" t="str">
        <f>G14</f>
        <v>план янв-август</v>
      </c>
      <c r="DR14" s="207" t="str">
        <f>H14</f>
        <v>факт янв-август</v>
      </c>
      <c r="DS14" s="207" t="s">
        <v>37</v>
      </c>
      <c r="DT14" s="207" t="str">
        <f>K14</f>
        <v>янв-август 2020 г.</v>
      </c>
      <c r="DU14" s="222" t="s">
        <v>35</v>
      </c>
      <c r="DV14" s="231" t="str">
        <f>G14</f>
        <v>план янв-август</v>
      </c>
      <c r="DW14" s="233" t="str">
        <f>H14</f>
        <v>факт янв-август</v>
      </c>
      <c r="DX14" s="235" t="s">
        <v>37</v>
      </c>
      <c r="DY14" s="238" t="str">
        <f>K14</f>
        <v>янв-август 2020 г.</v>
      </c>
      <c r="DZ14" s="231" t="s">
        <v>35</v>
      </c>
      <c r="EA14" s="228" t="str">
        <f>G14</f>
        <v>план янв-август</v>
      </c>
      <c r="EB14" s="209" t="str">
        <f>H14</f>
        <v>факт янв-август</v>
      </c>
      <c r="EC14" s="209" t="s">
        <v>37</v>
      </c>
      <c r="ED14" s="209" t="str">
        <f>K14</f>
        <v>янв-август 2020 г.</v>
      </c>
      <c r="EE14" s="213" t="s">
        <v>35</v>
      </c>
      <c r="EF14" s="247" t="s">
        <v>32</v>
      </c>
      <c r="EG14" s="247" t="s">
        <v>33</v>
      </c>
      <c r="EH14" s="235" t="s">
        <v>37</v>
      </c>
      <c r="EI14" s="235"/>
      <c r="EJ14" s="235" t="s">
        <v>35</v>
      </c>
      <c r="EK14" s="205" t="str">
        <f>G14</f>
        <v>план янв-август</v>
      </c>
      <c r="EL14" s="207" t="str">
        <f>H14</f>
        <v>факт янв-август</v>
      </c>
      <c r="EM14" s="207" t="s">
        <v>37</v>
      </c>
      <c r="EN14" s="207" t="str">
        <f>K14</f>
        <v>янв-август 2020 г.</v>
      </c>
      <c r="EO14" s="222" t="s">
        <v>35</v>
      </c>
      <c r="EP14" s="205" t="str">
        <f>G14</f>
        <v>план янв-август</v>
      </c>
      <c r="EQ14" s="207" t="str">
        <f>H14</f>
        <v>факт янв-август</v>
      </c>
      <c r="ER14" s="207" t="s">
        <v>37</v>
      </c>
      <c r="ES14" s="207" t="str">
        <f>K14</f>
        <v>янв-август 2020 г.</v>
      </c>
      <c r="ET14" s="222" t="s">
        <v>35</v>
      </c>
      <c r="EU14" s="205" t="str">
        <f>G14</f>
        <v>план янв-август</v>
      </c>
      <c r="EV14" s="207" t="str">
        <f>H14</f>
        <v>факт янв-август</v>
      </c>
      <c r="EW14" s="207" t="s">
        <v>37</v>
      </c>
      <c r="EX14" s="207" t="str">
        <f>K14</f>
        <v>янв-август 2020 г.</v>
      </c>
      <c r="EY14" s="222" t="s">
        <v>35</v>
      </c>
      <c r="EZ14" s="205" t="str">
        <f>G14</f>
        <v>план янв-август</v>
      </c>
      <c r="FA14" s="207" t="str">
        <f>H14</f>
        <v>факт янв-август</v>
      </c>
      <c r="FB14" s="207" t="s">
        <v>37</v>
      </c>
      <c r="FC14" s="207" t="str">
        <f>K14</f>
        <v>янв-август 2020 г.</v>
      </c>
      <c r="FD14" s="222" t="s">
        <v>35</v>
      </c>
      <c r="FE14" s="205" t="s">
        <v>69</v>
      </c>
      <c r="FF14" s="255" t="s">
        <v>70</v>
      </c>
      <c r="FG14" s="207" t="str">
        <f>G14</f>
        <v>план янв-август</v>
      </c>
      <c r="FH14" s="207" t="str">
        <f>H14</f>
        <v>факт янв-август</v>
      </c>
      <c r="FI14" s="207" t="s">
        <v>37</v>
      </c>
      <c r="FJ14" s="207" t="str">
        <f>K14</f>
        <v>янв-август 2020 г.</v>
      </c>
      <c r="FK14" s="222" t="s">
        <v>35</v>
      </c>
      <c r="FL14" s="205" t="str">
        <f>G14</f>
        <v>план янв-август</v>
      </c>
      <c r="FM14" s="233" t="str">
        <f>H14</f>
        <v>факт янв-август</v>
      </c>
      <c r="FN14" s="207" t="s">
        <v>37</v>
      </c>
      <c r="FO14" s="238" t="str">
        <f>K14</f>
        <v>янв-август 2020 г.</v>
      </c>
      <c r="FP14" s="231" t="s">
        <v>35</v>
      </c>
      <c r="FQ14" s="205" t="str">
        <f>G14</f>
        <v>план янв-август</v>
      </c>
      <c r="FR14" s="207" t="str">
        <f>H14</f>
        <v>факт янв-август</v>
      </c>
      <c r="FS14" s="207" t="s">
        <v>37</v>
      </c>
      <c r="FT14" s="207" t="str">
        <f>K14</f>
        <v>янв-август 2020 г.</v>
      </c>
      <c r="FU14" s="231" t="s">
        <v>35</v>
      </c>
      <c r="FV14" s="205" t="str">
        <f>G14</f>
        <v>план янв-август</v>
      </c>
      <c r="FW14" s="207" t="str">
        <f>H14</f>
        <v>факт янв-август</v>
      </c>
      <c r="FX14" s="207" t="s">
        <v>37</v>
      </c>
      <c r="FY14" s="207" t="str">
        <f>K14</f>
        <v>янв-август 2020 г.</v>
      </c>
      <c r="FZ14" s="222" t="s">
        <v>35</v>
      </c>
      <c r="GA14" s="205" t="str">
        <f>G14</f>
        <v>план янв-август</v>
      </c>
      <c r="GB14" s="207" t="str">
        <f>H14</f>
        <v>факт янв-август</v>
      </c>
      <c r="GC14" s="207" t="s">
        <v>37</v>
      </c>
      <c r="GD14" s="207" t="str">
        <f>K14</f>
        <v>янв-август 2020 г.</v>
      </c>
      <c r="GE14" s="222" t="s">
        <v>60</v>
      </c>
      <c r="GF14" s="231" t="str">
        <f>G14</f>
        <v>план янв-август</v>
      </c>
      <c r="GG14" s="207" t="str">
        <f>H14</f>
        <v>факт янв-август</v>
      </c>
      <c r="GH14" s="207" t="s">
        <v>37</v>
      </c>
      <c r="GI14" s="207" t="str">
        <f>K14</f>
        <v>янв-август 2020 г.</v>
      </c>
      <c r="GJ14" s="222" t="s">
        <v>35</v>
      </c>
      <c r="GK14" s="6"/>
      <c r="GL14" s="6"/>
    </row>
    <row r="15" spans="1:194" ht="45" customHeight="1" thickBot="1">
      <c r="A15" s="258"/>
      <c r="B15" s="258"/>
      <c r="C15" s="260"/>
      <c r="D15" s="260"/>
      <c r="E15" s="260"/>
      <c r="F15" s="128"/>
      <c r="G15" s="206"/>
      <c r="H15" s="208"/>
      <c r="I15" s="208"/>
      <c r="J15" s="208"/>
      <c r="K15" s="208"/>
      <c r="L15" s="243"/>
      <c r="M15" s="206"/>
      <c r="N15" s="256"/>
      <c r="O15" s="251"/>
      <c r="P15" s="253"/>
      <c r="Q15" s="253"/>
      <c r="R15" s="208"/>
      <c r="S15" s="208"/>
      <c r="T15" s="208"/>
      <c r="U15" s="271"/>
      <c r="V15" s="244"/>
      <c r="W15" s="245"/>
      <c r="X15" s="221"/>
      <c r="Y15" s="208"/>
      <c r="Z15" s="243"/>
      <c r="AA15" s="244"/>
      <c r="AB15" s="208"/>
      <c r="AC15" s="208"/>
      <c r="AD15" s="208"/>
      <c r="AE15" s="243"/>
      <c r="AF15" s="206"/>
      <c r="AG15" s="208"/>
      <c r="AH15" s="208"/>
      <c r="AI15" s="208"/>
      <c r="AJ15" s="237"/>
      <c r="AK15" s="206"/>
      <c r="AL15" s="208"/>
      <c r="AM15" s="210"/>
      <c r="AN15" s="212"/>
      <c r="AO15" s="214"/>
      <c r="AP15" s="232"/>
      <c r="AQ15" s="208"/>
      <c r="AR15" s="208"/>
      <c r="AS15" s="208"/>
      <c r="AT15" s="243"/>
      <c r="AU15" s="205"/>
      <c r="AV15" s="221"/>
      <c r="AW15" s="221"/>
      <c r="AX15" s="221"/>
      <c r="AY15" s="254"/>
      <c r="AZ15" s="205"/>
      <c r="BA15" s="221"/>
      <c r="BB15" s="221"/>
      <c r="BC15" s="221"/>
      <c r="BD15" s="223"/>
      <c r="BE15" s="231"/>
      <c r="BF15" s="221"/>
      <c r="BG15" s="221"/>
      <c r="BH15" s="221"/>
      <c r="BI15" s="223"/>
      <c r="BJ15" s="206"/>
      <c r="BK15" s="208"/>
      <c r="BL15" s="208"/>
      <c r="BM15" s="208"/>
      <c r="BN15" s="243"/>
      <c r="BO15" s="206"/>
      <c r="BP15" s="208"/>
      <c r="BQ15" s="208"/>
      <c r="BR15" s="208"/>
      <c r="BS15" s="243"/>
      <c r="BT15" s="206"/>
      <c r="BU15" s="208"/>
      <c r="BV15" s="208"/>
      <c r="BW15" s="208"/>
      <c r="BX15" s="243"/>
      <c r="BY15" s="206"/>
      <c r="BZ15" s="208"/>
      <c r="CA15" s="208"/>
      <c r="CB15" s="208"/>
      <c r="CC15" s="243"/>
      <c r="CD15" s="206"/>
      <c r="CE15" s="256"/>
      <c r="CF15" s="251"/>
      <c r="CG15" s="252"/>
      <c r="CH15" s="253"/>
      <c r="CI15" s="208"/>
      <c r="CJ15" s="208"/>
      <c r="CK15" s="208"/>
      <c r="CL15" s="243"/>
      <c r="CM15" s="206"/>
      <c r="CN15" s="208"/>
      <c r="CO15" s="208"/>
      <c r="CP15" s="208"/>
      <c r="CQ15" s="243"/>
      <c r="CR15" s="206"/>
      <c r="CS15" s="208"/>
      <c r="CT15" s="208"/>
      <c r="CU15" s="208"/>
      <c r="CV15" s="237"/>
      <c r="CW15" s="228"/>
      <c r="CX15" s="208"/>
      <c r="CY15" s="208"/>
      <c r="CZ15" s="208"/>
      <c r="DA15" s="243"/>
      <c r="DB15" s="206"/>
      <c r="DC15" s="208"/>
      <c r="DD15" s="208"/>
      <c r="DE15" s="208"/>
      <c r="DF15" s="237"/>
      <c r="DG15" s="228"/>
      <c r="DH15" s="208"/>
      <c r="DI15" s="208"/>
      <c r="DJ15" s="208"/>
      <c r="DK15" s="230"/>
      <c r="DL15" s="206"/>
      <c r="DM15" s="208"/>
      <c r="DN15" s="208"/>
      <c r="DO15" s="208"/>
      <c r="DP15" s="243"/>
      <c r="DQ15" s="206"/>
      <c r="DR15" s="208"/>
      <c r="DS15" s="208"/>
      <c r="DT15" s="208"/>
      <c r="DU15" s="243"/>
      <c r="DV15" s="232"/>
      <c r="DW15" s="234"/>
      <c r="DX15" s="236"/>
      <c r="DY15" s="239"/>
      <c r="DZ15" s="237"/>
      <c r="EA15" s="246"/>
      <c r="EB15" s="210"/>
      <c r="EC15" s="210"/>
      <c r="ED15" s="210"/>
      <c r="EE15" s="214"/>
      <c r="EF15" s="248"/>
      <c r="EG15" s="249"/>
      <c r="EH15" s="236"/>
      <c r="EI15" s="236"/>
      <c r="EJ15" s="236"/>
      <c r="EK15" s="206"/>
      <c r="EL15" s="208"/>
      <c r="EM15" s="208"/>
      <c r="EN15" s="208"/>
      <c r="EO15" s="243"/>
      <c r="EP15" s="206"/>
      <c r="EQ15" s="208"/>
      <c r="ER15" s="208"/>
      <c r="ES15" s="208"/>
      <c r="ET15" s="243"/>
      <c r="EU15" s="206"/>
      <c r="EV15" s="208"/>
      <c r="EW15" s="208"/>
      <c r="EX15" s="208"/>
      <c r="EY15" s="243"/>
      <c r="EZ15" s="206"/>
      <c r="FA15" s="208"/>
      <c r="FB15" s="208"/>
      <c r="FC15" s="208"/>
      <c r="FD15" s="243"/>
      <c r="FE15" s="206"/>
      <c r="FF15" s="256"/>
      <c r="FG15" s="209"/>
      <c r="FH15" s="208"/>
      <c r="FI15" s="208"/>
      <c r="FJ15" s="208"/>
      <c r="FK15" s="243"/>
      <c r="FL15" s="206"/>
      <c r="FM15" s="234"/>
      <c r="FN15" s="208"/>
      <c r="FO15" s="239"/>
      <c r="FP15" s="237"/>
      <c r="FQ15" s="206"/>
      <c r="FR15" s="208"/>
      <c r="FS15" s="208"/>
      <c r="FT15" s="208"/>
      <c r="FU15" s="237"/>
      <c r="FV15" s="206"/>
      <c r="FW15" s="208"/>
      <c r="FX15" s="208"/>
      <c r="FY15" s="208"/>
      <c r="FZ15" s="243"/>
      <c r="GA15" s="205"/>
      <c r="GB15" s="221"/>
      <c r="GC15" s="221"/>
      <c r="GD15" s="221"/>
      <c r="GE15" s="223"/>
      <c r="GF15" s="232"/>
      <c r="GG15" s="208"/>
      <c r="GH15" s="208"/>
      <c r="GI15" s="208"/>
      <c r="GJ15" s="243"/>
      <c r="GK15" s="7"/>
      <c r="GL15" s="7"/>
    </row>
    <row r="16" spans="1:194" ht="15" customHeight="1">
      <c r="A16" s="8">
        <v>1</v>
      </c>
      <c r="B16" s="9" t="s">
        <v>40</v>
      </c>
      <c r="C16" s="89">
        <v>2209.1</v>
      </c>
      <c r="D16" s="90">
        <f aca="true" t="shared" si="0" ref="D16:D21">N16+CE16</f>
        <v>2347.6</v>
      </c>
      <c r="E16" s="89">
        <f aca="true" t="shared" si="1" ref="E16:E22">ROUND(D16/C16*100,1)</f>
        <v>106.3</v>
      </c>
      <c r="F16" s="90"/>
      <c r="G16" s="91">
        <f aca="true" t="shared" si="2" ref="G16:H21">SUM(P16+CG16)</f>
        <v>1409.8</v>
      </c>
      <c r="H16" s="92">
        <f t="shared" si="2"/>
        <v>1418.7</v>
      </c>
      <c r="I16" s="81">
        <f aca="true" t="shared" si="3" ref="I16:I22">ROUND(H16/G16*100,1)</f>
        <v>100.6</v>
      </c>
      <c r="J16" s="81">
        <f aca="true" t="shared" si="4" ref="J16:J22">ROUND(H16/D16*100,1)</f>
        <v>60.4</v>
      </c>
      <c r="K16" s="92">
        <f aca="true" t="shared" si="5" ref="K16:K21">T16+CK16</f>
        <v>1190.5</v>
      </c>
      <c r="L16" s="93">
        <f aca="true" t="shared" si="6" ref="L16:L22">ROUND(H16/K16*100,1)</f>
        <v>119.2</v>
      </c>
      <c r="M16" s="94">
        <v>1926.5</v>
      </c>
      <c r="N16" s="92">
        <v>1865.3</v>
      </c>
      <c r="O16" s="81">
        <f aca="true" t="shared" si="7" ref="O16:O22">ROUND(N16/M16*100,1)</f>
        <v>96.8</v>
      </c>
      <c r="P16" s="81">
        <f aca="true" t="shared" si="8" ref="P16:Q21">V16+AA16+AP16+AU16+BE16+BJ16+BO16+BY16</f>
        <v>1409.8</v>
      </c>
      <c r="Q16" s="81">
        <f t="shared" si="8"/>
        <v>1418.7</v>
      </c>
      <c r="R16" s="81">
        <f aca="true" t="shared" si="9" ref="R16:R22">ROUND(Q16/P16*100,1)</f>
        <v>100.6</v>
      </c>
      <c r="S16" s="92">
        <f aca="true" t="shared" si="10" ref="S16:S22">Q16/N16*100</f>
        <v>76.05747064815311</v>
      </c>
      <c r="T16" s="92">
        <f aca="true" t="shared" si="11" ref="T16:T21">Y16+AD16+AS16+AX16+BH16+BM16+BR16+CB16</f>
        <v>1190.5</v>
      </c>
      <c r="U16" s="98">
        <f aca="true" t="shared" si="12" ref="U16:U22">ROUND(Q16/T16*100,1)</f>
        <v>119.2</v>
      </c>
      <c r="V16" s="94">
        <v>12</v>
      </c>
      <c r="W16" s="92">
        <v>12.9</v>
      </c>
      <c r="X16" s="23">
        <f aca="true" t="shared" si="13" ref="X16:X22">ROUND(W16/V16*100,1)</f>
        <v>107.5</v>
      </c>
      <c r="Y16" s="92">
        <v>11.9</v>
      </c>
      <c r="Z16" s="130">
        <f aca="true" t="shared" si="14" ref="Z16:Z22">ROUND(W16/Y16*100,1)</f>
        <v>108.4</v>
      </c>
      <c r="AA16" s="26">
        <f>AF16</f>
        <v>249.8</v>
      </c>
      <c r="AB16" s="28">
        <f>AG16</f>
        <v>250.3</v>
      </c>
      <c r="AC16" s="81">
        <f aca="true" t="shared" si="15" ref="AC16:AC22">ROUND(AB16/AA16*100,1)</f>
        <v>100.2</v>
      </c>
      <c r="AD16" s="28">
        <f aca="true" t="shared" si="16" ref="AD16:AD21">AI16</f>
        <v>223.3</v>
      </c>
      <c r="AE16" s="95">
        <f aca="true" t="shared" si="17" ref="AE16:AE22">ROUND(AB16/AD16*100,1)</f>
        <v>112.1</v>
      </c>
      <c r="AF16" s="26">
        <v>249.8</v>
      </c>
      <c r="AG16" s="28">
        <v>250.3</v>
      </c>
      <c r="AH16" s="81">
        <f aca="true" t="shared" si="18" ref="AH16:AH22">ROUND(AG16/AF16*100,1)</f>
        <v>100.2</v>
      </c>
      <c r="AI16" s="28">
        <v>223.3</v>
      </c>
      <c r="AJ16" s="90">
        <f aca="true" t="shared" si="19" ref="AJ16:AJ22">ROUND(AG16/AI16*100,1)</f>
        <v>112.1</v>
      </c>
      <c r="AK16" s="94"/>
      <c r="AL16" s="81"/>
      <c r="AM16" s="81"/>
      <c r="AN16" s="81"/>
      <c r="AO16" s="98"/>
      <c r="AP16" s="92"/>
      <c r="AQ16" s="92"/>
      <c r="AR16" s="81"/>
      <c r="AS16" s="92"/>
      <c r="AT16" s="95"/>
      <c r="AU16" s="79">
        <v>31</v>
      </c>
      <c r="AV16" s="79">
        <v>31.6</v>
      </c>
      <c r="AW16" s="21">
        <f>ROUND(AV16/AU16*100,1)</f>
        <v>101.9</v>
      </c>
      <c r="AX16" s="79">
        <v>31</v>
      </c>
      <c r="AY16" s="25">
        <f>ROUND(AV16/AX16*100,1)</f>
        <v>101.9</v>
      </c>
      <c r="AZ16" s="187"/>
      <c r="BA16" s="129"/>
      <c r="BB16" s="129"/>
      <c r="BC16" s="129"/>
      <c r="BD16" s="188"/>
      <c r="BE16" s="79">
        <v>2</v>
      </c>
      <c r="BF16" s="79">
        <v>2.7</v>
      </c>
      <c r="BG16" s="21" t="s">
        <v>61</v>
      </c>
      <c r="BH16" s="79">
        <v>32.1</v>
      </c>
      <c r="BI16" s="80">
        <f aca="true" t="shared" si="20" ref="BI16:BI22">ROUND(BF16/BH16*100,1)</f>
        <v>8.4</v>
      </c>
      <c r="BJ16" s="92">
        <v>1115</v>
      </c>
      <c r="BK16" s="92">
        <v>1121.2</v>
      </c>
      <c r="BL16" s="66">
        <f aca="true" t="shared" si="21" ref="BL16:BL22">ROUND(BK16/BJ16*100,1)</f>
        <v>100.6</v>
      </c>
      <c r="BM16" s="92">
        <v>892.2</v>
      </c>
      <c r="BN16" s="95">
        <f aca="true" t="shared" si="22" ref="BN16:BN22">ROUND(BK16/BM16*100,1)</f>
        <v>125.7</v>
      </c>
      <c r="BO16" s="92"/>
      <c r="BP16" s="92"/>
      <c r="BQ16" s="81"/>
      <c r="BR16" s="92"/>
      <c r="BS16" s="95"/>
      <c r="BT16" s="90"/>
      <c r="BU16" s="81"/>
      <c r="BV16" s="93"/>
      <c r="BW16" s="81"/>
      <c r="BX16" s="95"/>
      <c r="BY16" s="26"/>
      <c r="BZ16" s="28"/>
      <c r="CA16" s="81"/>
      <c r="CB16" s="96"/>
      <c r="CC16" s="95"/>
      <c r="CD16" s="90">
        <v>282.6</v>
      </c>
      <c r="CE16" s="81">
        <v>482.3</v>
      </c>
      <c r="CF16" s="81">
        <f aca="true" t="shared" si="23" ref="CF16:CF22">ROUND(CE16/CD16*100,1)</f>
        <v>170.7</v>
      </c>
      <c r="CG16" s="28">
        <f aca="true" t="shared" si="24" ref="CG16:CH18">CM16+DQ16+EA16+EU16+EZ16</f>
        <v>0</v>
      </c>
      <c r="CH16" s="28">
        <f t="shared" si="24"/>
        <v>0</v>
      </c>
      <c r="CI16" s="21"/>
      <c r="CJ16" s="81"/>
      <c r="CK16" s="28">
        <f>CP16+DT16+ED16+EX16+FC16</f>
        <v>0</v>
      </c>
      <c r="CL16" s="82"/>
      <c r="CM16" s="97">
        <f>CR16+CW16+DB16+DL16</f>
        <v>0</v>
      </c>
      <c r="CN16" s="28">
        <f>CS16+CX16+DC16+DM16</f>
        <v>0</v>
      </c>
      <c r="CO16" s="81"/>
      <c r="CP16" s="81">
        <f aca="true" t="shared" si="25" ref="CP16:CP21">CU16+CZ16+DE16+DO16</f>
        <v>0</v>
      </c>
      <c r="CQ16" s="95"/>
      <c r="CR16" s="94"/>
      <c r="CS16" s="92"/>
      <c r="CT16" s="81"/>
      <c r="CU16" s="92"/>
      <c r="CV16" s="98"/>
      <c r="CW16" s="92"/>
      <c r="CX16" s="92"/>
      <c r="CY16" s="81"/>
      <c r="CZ16" s="92"/>
      <c r="DA16" s="95"/>
      <c r="DB16" s="94"/>
      <c r="DC16" s="92"/>
      <c r="DD16" s="81"/>
      <c r="DE16" s="92"/>
      <c r="DF16" s="90"/>
      <c r="DG16" s="94"/>
      <c r="DH16" s="81"/>
      <c r="DI16" s="81"/>
      <c r="DJ16" s="81"/>
      <c r="DK16" s="93"/>
      <c r="DL16" s="26"/>
      <c r="DM16" s="28"/>
      <c r="DN16" s="81"/>
      <c r="DO16" s="28"/>
      <c r="DP16" s="95"/>
      <c r="DQ16" s="94"/>
      <c r="DR16" s="92"/>
      <c r="DS16" s="81"/>
      <c r="DT16" s="92"/>
      <c r="DU16" s="95"/>
      <c r="DV16" s="92"/>
      <c r="DW16" s="81"/>
      <c r="DX16" s="81"/>
      <c r="DY16" s="81"/>
      <c r="DZ16" s="90"/>
      <c r="EA16" s="86"/>
      <c r="EB16" s="164">
        <f aca="true" t="shared" si="26" ref="EB16:EB22">EL16+EQ16</f>
        <v>0</v>
      </c>
      <c r="EC16" s="80"/>
      <c r="ED16" s="80"/>
      <c r="EE16" s="82"/>
      <c r="EF16" s="94"/>
      <c r="EG16" s="92"/>
      <c r="EH16" s="81"/>
      <c r="EI16" s="92"/>
      <c r="EJ16" s="95"/>
      <c r="EK16" s="94"/>
      <c r="EL16" s="92"/>
      <c r="EM16" s="81"/>
      <c r="EN16" s="92"/>
      <c r="EO16" s="95"/>
      <c r="EP16" s="26"/>
      <c r="EQ16" s="28"/>
      <c r="ER16" s="81"/>
      <c r="ES16" s="97"/>
      <c r="ET16" s="95"/>
      <c r="EU16" s="94"/>
      <c r="EV16" s="92"/>
      <c r="EW16" s="81"/>
      <c r="EX16" s="92"/>
      <c r="EY16" s="95"/>
      <c r="EZ16" s="92"/>
      <c r="FA16" s="92"/>
      <c r="FB16" s="81"/>
      <c r="FC16" s="92"/>
      <c r="FD16" s="95"/>
      <c r="FE16" s="94">
        <v>1143</v>
      </c>
      <c r="FF16" s="98">
        <v>871.4</v>
      </c>
      <c r="FG16" s="26">
        <f aca="true" t="shared" si="27" ref="FG16:FH21">FL16+FQ16+FV16+GA16</f>
        <v>578.6</v>
      </c>
      <c r="FH16" s="28">
        <f>FM16+FR16+FW16+GB16</f>
        <v>578.6</v>
      </c>
      <c r="FI16" s="131">
        <f aca="true" t="shared" si="28" ref="FI16:FI22">ROUND(FH16/FG16*100,1)</f>
        <v>100</v>
      </c>
      <c r="FJ16" s="28">
        <f aca="true" t="shared" si="29" ref="FJ16:FJ21">FO16+FT16+FY16+GD16</f>
        <v>514.1</v>
      </c>
      <c r="FK16" s="132">
        <f>ROUND(FH16/FJ16*100,1)</f>
        <v>112.5</v>
      </c>
      <c r="FL16" s="94">
        <v>350.3</v>
      </c>
      <c r="FM16" s="92">
        <v>350.3</v>
      </c>
      <c r="FN16" s="131">
        <f aca="true" t="shared" si="30" ref="FN16:FN22">ROUND(FM16/FL16*100,1)</f>
        <v>100</v>
      </c>
      <c r="FO16" s="92">
        <v>328.4</v>
      </c>
      <c r="FP16" s="93">
        <f aca="true" t="shared" si="31" ref="FP16:FP22">ROUND(FM16/FO16*100,1)</f>
        <v>106.7</v>
      </c>
      <c r="FQ16" s="94">
        <v>133.8</v>
      </c>
      <c r="FR16" s="92">
        <v>133.8</v>
      </c>
      <c r="FS16" s="131">
        <f aca="true" t="shared" si="32" ref="FS16:FS22">ROUND(FR16/FQ16*100,1)</f>
        <v>100</v>
      </c>
      <c r="FT16" s="92">
        <v>131.8</v>
      </c>
      <c r="FU16" s="98">
        <f aca="true" t="shared" si="33" ref="FU16:FU22">ROUND(FR16/FT16*100,1)</f>
        <v>101.5</v>
      </c>
      <c r="FV16" s="94">
        <v>58.4</v>
      </c>
      <c r="FW16" s="92">
        <v>58.4</v>
      </c>
      <c r="FX16" s="131">
        <f aca="true" t="shared" si="34" ref="FX16:FX22">ROUND(FW16/FV16*100,1)</f>
        <v>100</v>
      </c>
      <c r="FY16" s="92">
        <v>53.9</v>
      </c>
      <c r="FZ16" s="93">
        <f aca="true" t="shared" si="35" ref="FZ16:FZ22">ROUND(FW16/FY16*100,1)</f>
        <v>108.3</v>
      </c>
      <c r="GA16" s="94">
        <v>36.1</v>
      </c>
      <c r="GB16" s="92">
        <v>36.1</v>
      </c>
      <c r="GC16" s="195">
        <f aca="true" t="shared" si="36" ref="GC16:GC25">ROUND(GB16/GA16*100,1)</f>
        <v>100</v>
      </c>
      <c r="GD16" s="92"/>
      <c r="GE16" s="95"/>
      <c r="GF16" s="97">
        <f aca="true" t="shared" si="37" ref="GF16:GG21">G16+FG16</f>
        <v>1988.4</v>
      </c>
      <c r="GG16" s="97">
        <f t="shared" si="37"/>
        <v>1997.3000000000002</v>
      </c>
      <c r="GH16" s="81">
        <f aca="true" t="shared" si="38" ref="GH16:GH23">ROUND(GG16/GF16*100,1)</f>
        <v>100.4</v>
      </c>
      <c r="GI16" s="92">
        <f aca="true" t="shared" si="39" ref="GI16:GI21">K16+FJ16</f>
        <v>1704.6</v>
      </c>
      <c r="GJ16" s="95">
        <f aca="true" t="shared" si="40" ref="GJ16:GJ22">ROUND(GG16/GI16*100,1)</f>
        <v>117.2</v>
      </c>
      <c r="GK16" s="10">
        <v>259654</v>
      </c>
      <c r="GL16" s="10">
        <f aca="true" t="shared" si="41" ref="GL16:GL26">GI16-GK16</f>
        <v>-257949.4</v>
      </c>
    </row>
    <row r="17" spans="1:194" ht="15">
      <c r="A17" s="12">
        <v>2</v>
      </c>
      <c r="B17" s="13" t="s">
        <v>41</v>
      </c>
      <c r="C17" s="52">
        <v>2055.5</v>
      </c>
      <c r="D17" s="52">
        <f t="shared" si="0"/>
        <v>2085.4</v>
      </c>
      <c r="E17" s="53">
        <f t="shared" si="1"/>
        <v>101.5</v>
      </c>
      <c r="F17" s="54"/>
      <c r="G17" s="83">
        <f t="shared" si="2"/>
        <v>1385.4</v>
      </c>
      <c r="H17" s="84">
        <f t="shared" si="2"/>
        <v>1389.4</v>
      </c>
      <c r="I17" s="66">
        <f t="shared" si="3"/>
        <v>100.3</v>
      </c>
      <c r="J17" s="79">
        <f t="shared" si="4"/>
        <v>66.6</v>
      </c>
      <c r="K17" s="79">
        <f t="shared" si="5"/>
        <v>1393.8</v>
      </c>
      <c r="L17" s="85">
        <f t="shared" si="6"/>
        <v>99.7</v>
      </c>
      <c r="M17" s="86">
        <v>1914.3</v>
      </c>
      <c r="N17" s="79">
        <v>1985.4</v>
      </c>
      <c r="O17" s="80">
        <f t="shared" si="7"/>
        <v>103.7</v>
      </c>
      <c r="P17" s="66">
        <f t="shared" si="8"/>
        <v>1364.4</v>
      </c>
      <c r="Q17" s="66">
        <f t="shared" si="8"/>
        <v>1368.4</v>
      </c>
      <c r="R17" s="66">
        <f t="shared" si="9"/>
        <v>100.3</v>
      </c>
      <c r="S17" s="79">
        <f t="shared" si="10"/>
        <v>68.92313891407274</v>
      </c>
      <c r="T17" s="79">
        <f t="shared" si="11"/>
        <v>1336.2</v>
      </c>
      <c r="U17" s="88">
        <f t="shared" si="12"/>
        <v>102.4</v>
      </c>
      <c r="V17" s="86">
        <v>10</v>
      </c>
      <c r="W17" s="79">
        <v>11.3</v>
      </c>
      <c r="X17" s="21">
        <f t="shared" si="13"/>
        <v>113</v>
      </c>
      <c r="Y17" s="79">
        <v>8.2</v>
      </c>
      <c r="Z17" s="25">
        <f t="shared" si="14"/>
        <v>137.8</v>
      </c>
      <c r="AA17" s="29">
        <f aca="true" t="shared" si="42" ref="AA17:AA22">AF17</f>
        <v>267.9</v>
      </c>
      <c r="AB17" s="27">
        <f>AG17</f>
        <v>269</v>
      </c>
      <c r="AC17" s="66">
        <f t="shared" si="15"/>
        <v>100.4</v>
      </c>
      <c r="AD17" s="27">
        <f t="shared" si="16"/>
        <v>240.2</v>
      </c>
      <c r="AE17" s="82">
        <f t="shared" si="17"/>
        <v>112</v>
      </c>
      <c r="AF17" s="29">
        <v>267.9</v>
      </c>
      <c r="AG17" s="27">
        <v>269</v>
      </c>
      <c r="AH17" s="66">
        <f t="shared" si="18"/>
        <v>100.4</v>
      </c>
      <c r="AI17" s="27">
        <v>240.2</v>
      </c>
      <c r="AJ17" s="54">
        <f t="shared" si="19"/>
        <v>112</v>
      </c>
      <c r="AK17" s="83"/>
      <c r="AL17" s="66"/>
      <c r="AM17" s="66"/>
      <c r="AN17" s="66"/>
      <c r="AO17" s="103"/>
      <c r="AP17" s="79"/>
      <c r="AQ17" s="79"/>
      <c r="AR17" s="66"/>
      <c r="AS17" s="79"/>
      <c r="AT17" s="82"/>
      <c r="AU17" s="79"/>
      <c r="AV17" s="79">
        <v>-0.1</v>
      </c>
      <c r="AW17" s="21"/>
      <c r="AX17" s="79"/>
      <c r="AY17" s="25"/>
      <c r="AZ17" s="83"/>
      <c r="BA17" s="66"/>
      <c r="BB17" s="66"/>
      <c r="BC17" s="66"/>
      <c r="BD17" s="103"/>
      <c r="BE17" s="79">
        <v>5</v>
      </c>
      <c r="BF17" s="79">
        <v>5.3</v>
      </c>
      <c r="BG17" s="21">
        <f aca="true" t="shared" si="43" ref="BG17:BG22">ROUND(BF17/BE17*100,1)</f>
        <v>106</v>
      </c>
      <c r="BH17" s="79">
        <v>2.3</v>
      </c>
      <c r="BI17" s="82">
        <f t="shared" si="20"/>
        <v>230.4</v>
      </c>
      <c r="BJ17" s="79">
        <v>1081.5</v>
      </c>
      <c r="BK17" s="79">
        <v>1082.9</v>
      </c>
      <c r="BL17" s="66">
        <f t="shared" si="21"/>
        <v>100.1</v>
      </c>
      <c r="BM17" s="79">
        <v>1085.5</v>
      </c>
      <c r="BN17" s="82">
        <f t="shared" si="22"/>
        <v>99.8</v>
      </c>
      <c r="BO17" s="86"/>
      <c r="BP17" s="79"/>
      <c r="BQ17" s="66"/>
      <c r="BR17" s="79"/>
      <c r="BS17" s="82"/>
      <c r="BT17" s="54"/>
      <c r="BU17" s="80"/>
      <c r="BV17" s="54"/>
      <c r="BW17" s="80"/>
      <c r="BX17" s="82"/>
      <c r="BY17" s="29"/>
      <c r="BZ17" s="27"/>
      <c r="CA17" s="66"/>
      <c r="CB17" s="27"/>
      <c r="CC17" s="82"/>
      <c r="CD17" s="54">
        <v>141.2</v>
      </c>
      <c r="CE17" s="80">
        <v>100</v>
      </c>
      <c r="CF17" s="66">
        <f t="shared" si="23"/>
        <v>70.8</v>
      </c>
      <c r="CG17" s="27">
        <f t="shared" si="24"/>
        <v>21</v>
      </c>
      <c r="CH17" s="27">
        <f t="shared" si="24"/>
        <v>21</v>
      </c>
      <c r="CI17" s="21">
        <f aca="true" t="shared" si="44" ref="CI17:CI22">ROUND(CH17/CG17*100,1)</f>
        <v>100</v>
      </c>
      <c r="CJ17" s="66">
        <f aca="true" t="shared" si="45" ref="CJ17:CJ22">CH17/CE17*100</f>
        <v>21</v>
      </c>
      <c r="CK17" s="27">
        <f>CP17+DT17+ED17+EX17+FC17+DY17</f>
        <v>57.6</v>
      </c>
      <c r="CL17" s="82">
        <f aca="true" t="shared" si="46" ref="CL17:CL22">ROUND(CH17/CK17*100,1)</f>
        <v>36.5</v>
      </c>
      <c r="CM17" s="59">
        <f>CR17+CW17+DB17+DL17</f>
        <v>21</v>
      </c>
      <c r="CN17" s="60">
        <f>CS17+CX17+DC17</f>
        <v>21</v>
      </c>
      <c r="CO17" s="21">
        <f aca="true" t="shared" si="47" ref="CO17:CO22">ROUND(CN17/CM17*100,1)</f>
        <v>100</v>
      </c>
      <c r="CP17" s="66">
        <f t="shared" si="25"/>
        <v>57.6</v>
      </c>
      <c r="CQ17" s="82">
        <f aca="true" t="shared" si="48" ref="CQ17:CQ22">ROUND(CN17/CP17*100,1)</f>
        <v>36.5</v>
      </c>
      <c r="CR17" s="86">
        <v>21</v>
      </c>
      <c r="CS17" s="79">
        <v>21</v>
      </c>
      <c r="CT17" s="21">
        <f aca="true" t="shared" si="49" ref="CT17:CT22">ROUND(CS17/CR17*100,1)</f>
        <v>100</v>
      </c>
      <c r="CU17" s="79">
        <v>57.6</v>
      </c>
      <c r="CV17" s="24">
        <f>ROUND(CS17/CU17*100,1)</f>
        <v>36.5</v>
      </c>
      <c r="CW17" s="79"/>
      <c r="CX17" s="79"/>
      <c r="CY17" s="66"/>
      <c r="CZ17" s="79"/>
      <c r="DA17" s="82"/>
      <c r="DB17" s="86"/>
      <c r="DC17" s="79"/>
      <c r="DD17" s="66"/>
      <c r="DE17" s="79"/>
      <c r="DF17" s="54"/>
      <c r="DG17" s="83"/>
      <c r="DH17" s="66"/>
      <c r="DI17" s="66"/>
      <c r="DJ17" s="66"/>
      <c r="DK17" s="85"/>
      <c r="DL17" s="29"/>
      <c r="DM17" s="27"/>
      <c r="DN17" s="66"/>
      <c r="DO17" s="27"/>
      <c r="DP17" s="99"/>
      <c r="DQ17" s="86"/>
      <c r="DR17" s="79"/>
      <c r="DS17" s="66"/>
      <c r="DT17" s="79"/>
      <c r="DU17" s="82"/>
      <c r="DV17" s="84"/>
      <c r="DW17" s="66"/>
      <c r="DX17" s="66"/>
      <c r="DY17" s="66"/>
      <c r="DZ17" s="54"/>
      <c r="EA17" s="86"/>
      <c r="EB17" s="101">
        <f t="shared" si="26"/>
        <v>0</v>
      </c>
      <c r="EC17" s="66"/>
      <c r="ED17" s="101"/>
      <c r="EE17" s="99"/>
      <c r="EF17" s="86"/>
      <c r="EG17" s="79"/>
      <c r="EH17" s="66"/>
      <c r="EI17" s="79"/>
      <c r="EJ17" s="82"/>
      <c r="EK17" s="86"/>
      <c r="EL17" s="79"/>
      <c r="EM17" s="66"/>
      <c r="EN17" s="79"/>
      <c r="EO17" s="82"/>
      <c r="EP17" s="29"/>
      <c r="EQ17" s="27"/>
      <c r="ER17" s="100"/>
      <c r="ES17" s="27"/>
      <c r="ET17" s="82"/>
      <c r="EU17" s="86"/>
      <c r="EV17" s="79"/>
      <c r="EW17" s="66"/>
      <c r="EX17" s="79"/>
      <c r="EY17" s="82"/>
      <c r="EZ17" s="79"/>
      <c r="FA17" s="79"/>
      <c r="FB17" s="66"/>
      <c r="FC17" s="79"/>
      <c r="FD17" s="82"/>
      <c r="FE17" s="86">
        <v>824.5</v>
      </c>
      <c r="FF17" s="88">
        <v>1022.6</v>
      </c>
      <c r="FG17" s="29">
        <f t="shared" si="27"/>
        <v>519.9</v>
      </c>
      <c r="FH17" s="27">
        <f t="shared" si="27"/>
        <v>519.9</v>
      </c>
      <c r="FI17" s="101">
        <f t="shared" si="28"/>
        <v>100</v>
      </c>
      <c r="FJ17" s="27">
        <f t="shared" si="29"/>
        <v>484.2</v>
      </c>
      <c r="FK17" s="103">
        <f aca="true" t="shared" si="50" ref="FK17:FK22">ROUND(FH17/FJ17*100,1)</f>
        <v>107.4</v>
      </c>
      <c r="FL17" s="86">
        <v>301.5</v>
      </c>
      <c r="FM17" s="79">
        <v>301.5</v>
      </c>
      <c r="FN17" s="101">
        <f t="shared" si="30"/>
        <v>100</v>
      </c>
      <c r="FO17" s="79">
        <v>298.4</v>
      </c>
      <c r="FP17" s="85">
        <f t="shared" si="31"/>
        <v>101</v>
      </c>
      <c r="FQ17" s="86">
        <v>133.8</v>
      </c>
      <c r="FR17" s="79">
        <v>133.8</v>
      </c>
      <c r="FS17" s="101">
        <f t="shared" si="32"/>
        <v>100</v>
      </c>
      <c r="FT17" s="79">
        <v>131.8</v>
      </c>
      <c r="FU17" s="87">
        <f t="shared" si="33"/>
        <v>101.5</v>
      </c>
      <c r="FV17" s="86">
        <v>58.8</v>
      </c>
      <c r="FW17" s="79">
        <v>58.8</v>
      </c>
      <c r="FX17" s="101">
        <f t="shared" si="34"/>
        <v>100</v>
      </c>
      <c r="FY17" s="79">
        <v>54</v>
      </c>
      <c r="FZ17" s="85">
        <f t="shared" si="35"/>
        <v>108.9</v>
      </c>
      <c r="GA17" s="86">
        <v>25.8</v>
      </c>
      <c r="GB17" s="79">
        <v>25.8</v>
      </c>
      <c r="GC17" s="101">
        <f t="shared" si="36"/>
        <v>100</v>
      </c>
      <c r="GD17" s="79"/>
      <c r="GE17" s="82"/>
      <c r="GF17" s="61">
        <f t="shared" si="37"/>
        <v>1905.3000000000002</v>
      </c>
      <c r="GG17" s="61">
        <f t="shared" si="37"/>
        <v>1909.3000000000002</v>
      </c>
      <c r="GH17" s="66">
        <f t="shared" si="38"/>
        <v>100.2</v>
      </c>
      <c r="GI17" s="79">
        <f t="shared" si="39"/>
        <v>1878</v>
      </c>
      <c r="GJ17" s="82">
        <f t="shared" si="40"/>
        <v>101.7</v>
      </c>
      <c r="GK17" s="14">
        <v>26652</v>
      </c>
      <c r="GL17" s="10">
        <f t="shared" si="41"/>
        <v>-24774</v>
      </c>
    </row>
    <row r="18" spans="1:194" ht="15">
      <c r="A18" s="12">
        <v>3</v>
      </c>
      <c r="B18" s="13" t="s">
        <v>42</v>
      </c>
      <c r="C18" s="52">
        <v>4423.3</v>
      </c>
      <c r="D18" s="52">
        <f t="shared" si="0"/>
        <v>4656.7</v>
      </c>
      <c r="E18" s="53">
        <f t="shared" si="1"/>
        <v>105.3</v>
      </c>
      <c r="F18" s="54"/>
      <c r="G18" s="83">
        <f t="shared" si="2"/>
        <v>2459.2000000000003</v>
      </c>
      <c r="H18" s="84">
        <f t="shared" si="2"/>
        <v>2474.1</v>
      </c>
      <c r="I18" s="66">
        <f t="shared" si="3"/>
        <v>100.6</v>
      </c>
      <c r="J18" s="79">
        <f t="shared" si="4"/>
        <v>53.1</v>
      </c>
      <c r="K18" s="79">
        <f t="shared" si="5"/>
        <v>2100.5</v>
      </c>
      <c r="L18" s="85">
        <f t="shared" si="6"/>
        <v>117.8</v>
      </c>
      <c r="M18" s="86">
        <v>3907.8</v>
      </c>
      <c r="N18" s="79">
        <v>4306</v>
      </c>
      <c r="O18" s="80">
        <f t="shared" si="7"/>
        <v>110.2</v>
      </c>
      <c r="P18" s="66">
        <f t="shared" si="8"/>
        <v>2351.9</v>
      </c>
      <c r="Q18" s="66">
        <f t="shared" si="8"/>
        <v>2366.5</v>
      </c>
      <c r="R18" s="66">
        <f t="shared" si="9"/>
        <v>100.6</v>
      </c>
      <c r="S18" s="79">
        <f t="shared" si="10"/>
        <v>54.95819786344636</v>
      </c>
      <c r="T18" s="79">
        <f t="shared" si="11"/>
        <v>1823.6</v>
      </c>
      <c r="U18" s="88">
        <f t="shared" si="12"/>
        <v>129.8</v>
      </c>
      <c r="V18" s="86">
        <v>16</v>
      </c>
      <c r="W18" s="79">
        <v>18.9</v>
      </c>
      <c r="X18" s="21">
        <f t="shared" si="13"/>
        <v>118.1</v>
      </c>
      <c r="Y18" s="79">
        <v>17.7</v>
      </c>
      <c r="Z18" s="25">
        <f t="shared" si="14"/>
        <v>106.8</v>
      </c>
      <c r="AA18" s="29">
        <f t="shared" si="42"/>
        <v>568.5</v>
      </c>
      <c r="AB18" s="27">
        <f>AG18</f>
        <v>568.7</v>
      </c>
      <c r="AC18" s="66">
        <f t="shared" si="15"/>
        <v>100</v>
      </c>
      <c r="AD18" s="27">
        <f t="shared" si="16"/>
        <v>507.6</v>
      </c>
      <c r="AE18" s="82">
        <f t="shared" si="17"/>
        <v>112</v>
      </c>
      <c r="AF18" s="29">
        <v>568.5</v>
      </c>
      <c r="AG18" s="27">
        <v>568.7</v>
      </c>
      <c r="AH18" s="66">
        <f t="shared" si="18"/>
        <v>100</v>
      </c>
      <c r="AI18" s="27">
        <v>507.6</v>
      </c>
      <c r="AJ18" s="54">
        <f t="shared" si="19"/>
        <v>112</v>
      </c>
      <c r="AK18" s="83"/>
      <c r="AL18" s="66"/>
      <c r="AM18" s="66"/>
      <c r="AN18" s="66"/>
      <c r="AO18" s="103"/>
      <c r="AP18" s="79"/>
      <c r="AQ18" s="79"/>
      <c r="AR18" s="66"/>
      <c r="AS18" s="79"/>
      <c r="AT18" s="82"/>
      <c r="AU18" s="79">
        <v>786.4</v>
      </c>
      <c r="AV18" s="79">
        <v>793</v>
      </c>
      <c r="AW18" s="21">
        <f>ROUND(AV18/AU18*100,1)</f>
        <v>100.8</v>
      </c>
      <c r="AX18" s="79">
        <v>114.9</v>
      </c>
      <c r="AY18" s="25">
        <f>ROUND(AV18/AX18*100,1)</f>
        <v>690.2</v>
      </c>
      <c r="AZ18" s="55"/>
      <c r="BA18" s="21"/>
      <c r="BB18" s="21"/>
      <c r="BC18" s="21"/>
      <c r="BD18" s="170"/>
      <c r="BE18" s="79">
        <v>34</v>
      </c>
      <c r="BF18" s="79">
        <v>36.2</v>
      </c>
      <c r="BG18" s="21">
        <f t="shared" si="43"/>
        <v>106.5</v>
      </c>
      <c r="BH18" s="79">
        <v>85.9</v>
      </c>
      <c r="BI18" s="82">
        <f t="shared" si="20"/>
        <v>42.1</v>
      </c>
      <c r="BJ18" s="79">
        <v>947</v>
      </c>
      <c r="BK18" s="79">
        <v>949.7</v>
      </c>
      <c r="BL18" s="66">
        <f t="shared" si="21"/>
        <v>100.3</v>
      </c>
      <c r="BM18" s="79">
        <v>1097.5</v>
      </c>
      <c r="BN18" s="82">
        <f t="shared" si="22"/>
        <v>86.5</v>
      </c>
      <c r="BO18" s="86"/>
      <c r="BP18" s="79"/>
      <c r="BQ18" s="66"/>
      <c r="BR18" s="79"/>
      <c r="BS18" s="82"/>
      <c r="BT18" s="54"/>
      <c r="BU18" s="80"/>
      <c r="BV18" s="54"/>
      <c r="BW18" s="80"/>
      <c r="BX18" s="82"/>
      <c r="BY18" s="29"/>
      <c r="BZ18" s="27"/>
      <c r="CA18" s="66"/>
      <c r="CB18" s="27"/>
      <c r="CC18" s="82"/>
      <c r="CD18" s="54">
        <v>515.5</v>
      </c>
      <c r="CE18" s="80">
        <v>350.7</v>
      </c>
      <c r="CF18" s="66">
        <f t="shared" si="23"/>
        <v>68</v>
      </c>
      <c r="CG18" s="27">
        <f t="shared" si="24"/>
        <v>107.3</v>
      </c>
      <c r="CH18" s="27">
        <f t="shared" si="24"/>
        <v>107.6</v>
      </c>
      <c r="CI18" s="21">
        <f t="shared" si="44"/>
        <v>100.3</v>
      </c>
      <c r="CJ18" s="66">
        <f t="shared" si="45"/>
        <v>30.681494154548044</v>
      </c>
      <c r="CK18" s="27">
        <f>CP18+DT18+ED18+EX18+FC18</f>
        <v>276.9</v>
      </c>
      <c r="CL18" s="82">
        <f t="shared" si="46"/>
        <v>38.9</v>
      </c>
      <c r="CM18" s="59">
        <f>CR18+CW18+DB18+DL18</f>
        <v>107.3</v>
      </c>
      <c r="CN18" s="60">
        <f>CS18+CX18+DC18+DH18+DM18</f>
        <v>107.6</v>
      </c>
      <c r="CO18" s="21">
        <f t="shared" si="47"/>
        <v>100.3</v>
      </c>
      <c r="CP18" s="66">
        <f t="shared" si="25"/>
        <v>126.39999999999999</v>
      </c>
      <c r="CQ18" s="82">
        <f t="shared" si="48"/>
        <v>85.1</v>
      </c>
      <c r="CR18" s="86">
        <v>102</v>
      </c>
      <c r="CS18" s="79">
        <v>102.1</v>
      </c>
      <c r="CT18" s="21">
        <f t="shared" si="49"/>
        <v>100.1</v>
      </c>
      <c r="CU18" s="79">
        <v>93.5</v>
      </c>
      <c r="CV18" s="24">
        <f>ROUND(CS18/CU18*100,1)</f>
        <v>109.2</v>
      </c>
      <c r="CW18" s="79"/>
      <c r="CX18" s="79"/>
      <c r="CY18" s="66"/>
      <c r="CZ18" s="79"/>
      <c r="DA18" s="82"/>
      <c r="DB18" s="86">
        <v>5.3</v>
      </c>
      <c r="DC18" s="79">
        <v>5.5</v>
      </c>
      <c r="DD18" s="21">
        <f>ROUND(DC18/DB18*100,1)</f>
        <v>103.8</v>
      </c>
      <c r="DE18" s="79">
        <v>6.1</v>
      </c>
      <c r="DF18" s="25">
        <f>ROUND(DC18/DE18*100,1)</f>
        <v>90.2</v>
      </c>
      <c r="DG18" s="55"/>
      <c r="DH18" s="21"/>
      <c r="DI18" s="21"/>
      <c r="DJ18" s="21"/>
      <c r="DK18" s="57"/>
      <c r="DL18" s="29"/>
      <c r="DM18" s="27"/>
      <c r="DN18" s="21"/>
      <c r="DO18" s="27">
        <v>26.8</v>
      </c>
      <c r="DP18" s="103"/>
      <c r="DQ18" s="86"/>
      <c r="DR18" s="79"/>
      <c r="DS18" s="66"/>
      <c r="DT18" s="79"/>
      <c r="DU18" s="82"/>
      <c r="DV18" s="84"/>
      <c r="DW18" s="66"/>
      <c r="DX18" s="66"/>
      <c r="DY18" s="66"/>
      <c r="DZ18" s="54"/>
      <c r="EA18" s="86"/>
      <c r="EB18" s="101">
        <f t="shared" si="26"/>
        <v>0</v>
      </c>
      <c r="EC18" s="101">
        <f>EM18+ER18</f>
        <v>0</v>
      </c>
      <c r="ED18" s="101">
        <f>EN18+ES18</f>
        <v>150</v>
      </c>
      <c r="EE18" s="177"/>
      <c r="EF18" s="79"/>
      <c r="EG18" s="79"/>
      <c r="EH18" s="66"/>
      <c r="EI18" s="79"/>
      <c r="EJ18" s="82"/>
      <c r="EK18" s="86"/>
      <c r="EL18" s="79"/>
      <c r="EM18" s="66"/>
      <c r="EN18" s="79"/>
      <c r="EO18" s="82"/>
      <c r="EP18" s="29"/>
      <c r="EQ18" s="27"/>
      <c r="ER18" s="65"/>
      <c r="ES18" s="27">
        <v>150</v>
      </c>
      <c r="ET18" s="82"/>
      <c r="EU18" s="86"/>
      <c r="EV18" s="79"/>
      <c r="EW18" s="66"/>
      <c r="EX18" s="79"/>
      <c r="EY18" s="82"/>
      <c r="EZ18" s="79"/>
      <c r="FA18" s="79"/>
      <c r="FB18" s="66"/>
      <c r="FC18" s="79">
        <v>0.5</v>
      </c>
      <c r="FD18" s="82"/>
      <c r="FE18" s="86">
        <v>2209.5</v>
      </c>
      <c r="FF18" s="87">
        <v>2294.9</v>
      </c>
      <c r="FG18" s="27">
        <f t="shared" si="27"/>
        <v>1166.6</v>
      </c>
      <c r="FH18" s="27">
        <f t="shared" si="27"/>
        <v>1166.5</v>
      </c>
      <c r="FI18" s="101">
        <f t="shared" si="28"/>
        <v>100</v>
      </c>
      <c r="FJ18" s="27">
        <f t="shared" si="29"/>
        <v>1188.9</v>
      </c>
      <c r="FK18" s="103">
        <f t="shared" si="50"/>
        <v>98.1</v>
      </c>
      <c r="FL18" s="86">
        <v>535.9</v>
      </c>
      <c r="FM18" s="79">
        <v>535.9</v>
      </c>
      <c r="FN18" s="101">
        <f t="shared" si="30"/>
        <v>100</v>
      </c>
      <c r="FO18" s="79">
        <v>532.4</v>
      </c>
      <c r="FP18" s="85">
        <f t="shared" si="31"/>
        <v>100.7</v>
      </c>
      <c r="FQ18" s="86">
        <v>535.3</v>
      </c>
      <c r="FR18" s="79">
        <v>535.3</v>
      </c>
      <c r="FS18" s="101">
        <f t="shared" si="32"/>
        <v>100</v>
      </c>
      <c r="FT18" s="79">
        <v>527.1</v>
      </c>
      <c r="FU18" s="85">
        <f t="shared" si="33"/>
        <v>101.6</v>
      </c>
      <c r="FV18" s="86">
        <v>57.4</v>
      </c>
      <c r="FW18" s="79">
        <v>57.4</v>
      </c>
      <c r="FX18" s="101">
        <f t="shared" si="34"/>
        <v>100</v>
      </c>
      <c r="FY18" s="79">
        <v>53.9</v>
      </c>
      <c r="FZ18" s="85">
        <f t="shared" si="35"/>
        <v>106.5</v>
      </c>
      <c r="GA18" s="274">
        <v>38</v>
      </c>
      <c r="GB18" s="79">
        <v>37.9</v>
      </c>
      <c r="GC18" s="101">
        <f t="shared" si="36"/>
        <v>99.7</v>
      </c>
      <c r="GD18" s="79">
        <v>75.5</v>
      </c>
      <c r="GE18" s="103">
        <f>ROUND(GB18/GD18*100,1)</f>
        <v>50.2</v>
      </c>
      <c r="GF18" s="61">
        <f t="shared" si="37"/>
        <v>3625.8</v>
      </c>
      <c r="GG18" s="61">
        <f t="shared" si="37"/>
        <v>3640.6</v>
      </c>
      <c r="GH18" s="66">
        <f t="shared" si="38"/>
        <v>100.4</v>
      </c>
      <c r="GI18" s="79">
        <f t="shared" si="39"/>
        <v>3289.4</v>
      </c>
      <c r="GJ18" s="82">
        <f t="shared" si="40"/>
        <v>110.7</v>
      </c>
      <c r="GK18" s="14">
        <v>5879</v>
      </c>
      <c r="GL18" s="10">
        <f t="shared" si="41"/>
        <v>-2589.6</v>
      </c>
    </row>
    <row r="19" spans="1:194" ht="15">
      <c r="A19" s="12">
        <v>4</v>
      </c>
      <c r="B19" s="13" t="s">
        <v>43</v>
      </c>
      <c r="C19" s="64">
        <v>772.2</v>
      </c>
      <c r="D19" s="52">
        <f t="shared" si="0"/>
        <v>2868.9</v>
      </c>
      <c r="E19" s="53">
        <f t="shared" si="1"/>
        <v>371.5</v>
      </c>
      <c r="F19" s="54"/>
      <c r="G19" s="55">
        <f t="shared" si="2"/>
        <v>1660.7</v>
      </c>
      <c r="H19" s="56">
        <f t="shared" si="2"/>
        <v>1670</v>
      </c>
      <c r="I19" s="21">
        <f t="shared" si="3"/>
        <v>100.6</v>
      </c>
      <c r="J19" s="22">
        <f t="shared" si="4"/>
        <v>58.2</v>
      </c>
      <c r="K19" s="22">
        <f t="shared" si="5"/>
        <v>1804.9999999999998</v>
      </c>
      <c r="L19" s="57">
        <f t="shared" si="6"/>
        <v>92.5</v>
      </c>
      <c r="M19" s="58">
        <v>377.7</v>
      </c>
      <c r="N19" s="22">
        <v>2358.8</v>
      </c>
      <c r="O19" s="23">
        <f t="shared" si="7"/>
        <v>624.5</v>
      </c>
      <c r="P19" s="21">
        <f t="shared" si="8"/>
        <v>1471</v>
      </c>
      <c r="Q19" s="21">
        <f t="shared" si="8"/>
        <v>1479</v>
      </c>
      <c r="R19" s="21">
        <f t="shared" si="9"/>
        <v>100.5</v>
      </c>
      <c r="S19" s="22">
        <f t="shared" si="10"/>
        <v>62.70137357978632</v>
      </c>
      <c r="T19" s="22">
        <f t="shared" si="11"/>
        <v>1565.8999999999999</v>
      </c>
      <c r="U19" s="63">
        <f t="shared" si="12"/>
        <v>94.5</v>
      </c>
      <c r="V19" s="58">
        <v>13</v>
      </c>
      <c r="W19" s="22">
        <v>14.8</v>
      </c>
      <c r="X19" s="21">
        <f t="shared" si="13"/>
        <v>113.8</v>
      </c>
      <c r="Y19" s="22">
        <v>13</v>
      </c>
      <c r="Z19" s="25">
        <f t="shared" si="14"/>
        <v>113.8</v>
      </c>
      <c r="AA19" s="29">
        <f t="shared" si="42"/>
        <v>474</v>
      </c>
      <c r="AB19" s="27">
        <f>AG19</f>
        <v>475.6</v>
      </c>
      <c r="AC19" s="21">
        <f t="shared" si="15"/>
        <v>100.3</v>
      </c>
      <c r="AD19" s="27">
        <f t="shared" si="16"/>
        <v>424.5</v>
      </c>
      <c r="AE19" s="24">
        <f t="shared" si="17"/>
        <v>112</v>
      </c>
      <c r="AF19" s="29">
        <v>474</v>
      </c>
      <c r="AG19" s="27">
        <v>475.6</v>
      </c>
      <c r="AH19" s="21">
        <f t="shared" si="18"/>
        <v>100.3</v>
      </c>
      <c r="AI19" s="27">
        <v>424.5</v>
      </c>
      <c r="AJ19" s="25">
        <f t="shared" si="19"/>
        <v>112</v>
      </c>
      <c r="AK19" s="55"/>
      <c r="AL19" s="21"/>
      <c r="AM19" s="21"/>
      <c r="AN19" s="21"/>
      <c r="AO19" s="170"/>
      <c r="AP19" s="22"/>
      <c r="AQ19" s="22"/>
      <c r="AR19" s="21"/>
      <c r="AS19" s="22"/>
      <c r="AT19" s="24"/>
      <c r="AU19" s="22">
        <v>251</v>
      </c>
      <c r="AV19" s="22">
        <v>251.2</v>
      </c>
      <c r="AW19" s="21">
        <f>ROUND(AV19/AU19*100,1)</f>
        <v>100.1</v>
      </c>
      <c r="AX19" s="22">
        <v>236.8</v>
      </c>
      <c r="AY19" s="25">
        <f>ROUND(AV19/AX19*100,1)</f>
        <v>106.1</v>
      </c>
      <c r="AZ19" s="55"/>
      <c r="BA19" s="21"/>
      <c r="BB19" s="21"/>
      <c r="BC19" s="21"/>
      <c r="BD19" s="170"/>
      <c r="BE19" s="22">
        <v>34</v>
      </c>
      <c r="BF19" s="22">
        <v>34.9</v>
      </c>
      <c r="BG19" s="21">
        <f t="shared" si="43"/>
        <v>102.6</v>
      </c>
      <c r="BH19" s="22">
        <v>21.8</v>
      </c>
      <c r="BI19" s="24">
        <f t="shared" si="20"/>
        <v>160.1</v>
      </c>
      <c r="BJ19" s="22">
        <v>699</v>
      </c>
      <c r="BK19" s="22">
        <v>702.5</v>
      </c>
      <c r="BL19" s="21">
        <f t="shared" si="21"/>
        <v>100.5</v>
      </c>
      <c r="BM19" s="22">
        <v>869.8</v>
      </c>
      <c r="BN19" s="24">
        <f t="shared" si="22"/>
        <v>80.8</v>
      </c>
      <c r="BO19" s="58"/>
      <c r="BP19" s="22"/>
      <c r="BQ19" s="21"/>
      <c r="BR19" s="22"/>
      <c r="BS19" s="24"/>
      <c r="BT19" s="25"/>
      <c r="BU19" s="23"/>
      <c r="BV19" s="25"/>
      <c r="BW19" s="23"/>
      <c r="BX19" s="24"/>
      <c r="BY19" s="29"/>
      <c r="BZ19" s="27"/>
      <c r="CA19" s="21"/>
      <c r="CB19" s="27"/>
      <c r="CC19" s="24"/>
      <c r="CD19" s="25">
        <v>394.5</v>
      </c>
      <c r="CE19" s="23">
        <v>510.1</v>
      </c>
      <c r="CF19" s="21">
        <f t="shared" si="23"/>
        <v>129.3</v>
      </c>
      <c r="CG19" s="27">
        <f>CM19+DQ19+EA19+EU19+EZ19</f>
        <v>189.7</v>
      </c>
      <c r="CH19" s="27">
        <f>CN19+DR19+EB19+EV19+FA19+DW19</f>
        <v>190.99999999999997</v>
      </c>
      <c r="CI19" s="21">
        <f t="shared" si="44"/>
        <v>100.7</v>
      </c>
      <c r="CJ19" s="21">
        <f t="shared" si="45"/>
        <v>37.44363850225445</v>
      </c>
      <c r="CK19" s="27">
        <f>CP19+DT19+ED19+EX19+FC19</f>
        <v>239.1</v>
      </c>
      <c r="CL19" s="82">
        <f t="shared" si="46"/>
        <v>79.9</v>
      </c>
      <c r="CM19" s="59">
        <f>CR19+CW19+DB19+DL19</f>
        <v>187.6</v>
      </c>
      <c r="CN19" s="60">
        <f>CS19+CX19+DC19+DH19+DM19</f>
        <v>188.89999999999998</v>
      </c>
      <c r="CO19" s="21">
        <f t="shared" si="47"/>
        <v>100.7</v>
      </c>
      <c r="CP19" s="21">
        <f t="shared" si="25"/>
        <v>239.1</v>
      </c>
      <c r="CQ19" s="82">
        <f t="shared" si="48"/>
        <v>79</v>
      </c>
      <c r="CR19" s="58">
        <v>97</v>
      </c>
      <c r="CS19" s="22">
        <v>97.3</v>
      </c>
      <c r="CT19" s="21">
        <f t="shared" si="49"/>
        <v>100.3</v>
      </c>
      <c r="CU19" s="22">
        <v>69.7</v>
      </c>
      <c r="CV19" s="24">
        <f>ROUND(CS19/CU19*100,1)</f>
        <v>139.6</v>
      </c>
      <c r="CW19" s="22"/>
      <c r="CX19" s="22"/>
      <c r="CY19" s="21"/>
      <c r="CZ19" s="22"/>
      <c r="DA19" s="24"/>
      <c r="DB19" s="58">
        <v>9.6</v>
      </c>
      <c r="DC19" s="22">
        <v>9.6</v>
      </c>
      <c r="DD19" s="21">
        <f>ROUND(DC19/DB19*100,1)</f>
        <v>100</v>
      </c>
      <c r="DE19" s="22">
        <v>70.5</v>
      </c>
      <c r="DF19" s="25">
        <f>ROUND(DC19/DE19*100,1)</f>
        <v>13.6</v>
      </c>
      <c r="DG19" s="55"/>
      <c r="DH19" s="21"/>
      <c r="DI19" s="21"/>
      <c r="DJ19" s="21"/>
      <c r="DK19" s="57"/>
      <c r="DL19" s="29">
        <v>81</v>
      </c>
      <c r="DM19" s="27">
        <v>82</v>
      </c>
      <c r="DN19" s="21">
        <f>ROUND(DM19/DL19*100,1)</f>
        <v>101.2</v>
      </c>
      <c r="DO19" s="27">
        <v>98.9</v>
      </c>
      <c r="DP19" s="25">
        <f>ROUND(DM19/DO19*100,1)</f>
        <v>82.9</v>
      </c>
      <c r="DQ19" s="58"/>
      <c r="DR19" s="22"/>
      <c r="DS19" s="21"/>
      <c r="DT19" s="22"/>
      <c r="DU19" s="24"/>
      <c r="DV19" s="56"/>
      <c r="DW19" s="21"/>
      <c r="DX19" s="34"/>
      <c r="DY19" s="21"/>
      <c r="DZ19" s="25"/>
      <c r="EA19" s="58"/>
      <c r="EB19" s="101">
        <f t="shared" si="26"/>
        <v>0</v>
      </c>
      <c r="EC19" s="34"/>
      <c r="ED19" s="101">
        <f>EN19+ES19</f>
        <v>0</v>
      </c>
      <c r="EE19" s="37"/>
      <c r="EF19" s="58"/>
      <c r="EG19" s="22"/>
      <c r="EH19" s="21" t="e">
        <f>ROUND(EG19/EF19*100,1)</f>
        <v>#DIV/0!</v>
      </c>
      <c r="EI19" s="22"/>
      <c r="EJ19" s="24"/>
      <c r="EK19" s="58"/>
      <c r="EL19" s="22"/>
      <c r="EM19" s="21"/>
      <c r="EN19" s="22"/>
      <c r="EO19" s="24"/>
      <c r="EP19" s="29"/>
      <c r="EQ19" s="27"/>
      <c r="ER19" s="65"/>
      <c r="ES19" s="27"/>
      <c r="ET19" s="24"/>
      <c r="EU19" s="58">
        <v>2.1</v>
      </c>
      <c r="EV19" s="22">
        <v>2.1</v>
      </c>
      <c r="EW19" s="21"/>
      <c r="EX19" s="22"/>
      <c r="EY19" s="37"/>
      <c r="EZ19" s="22"/>
      <c r="FA19" s="22"/>
      <c r="FB19" s="21"/>
      <c r="FC19" s="22"/>
      <c r="FD19" s="24"/>
      <c r="FE19" s="58">
        <v>2190.2</v>
      </c>
      <c r="FF19" s="62">
        <v>1338</v>
      </c>
      <c r="FG19" s="27">
        <f t="shared" si="27"/>
        <v>889.6999999999999</v>
      </c>
      <c r="FH19" s="27">
        <f t="shared" si="27"/>
        <v>889.7999999999998</v>
      </c>
      <c r="FI19" s="101">
        <f t="shared" si="28"/>
        <v>100</v>
      </c>
      <c r="FJ19" s="27">
        <f t="shared" si="29"/>
        <v>785.4</v>
      </c>
      <c r="FK19" s="103">
        <f t="shared" si="50"/>
        <v>113.3</v>
      </c>
      <c r="FL19" s="58">
        <v>534.4</v>
      </c>
      <c r="FM19" s="22">
        <v>534.4</v>
      </c>
      <c r="FN19" s="101">
        <f t="shared" si="30"/>
        <v>100</v>
      </c>
      <c r="FO19" s="22">
        <v>467.8</v>
      </c>
      <c r="FP19" s="85">
        <f t="shared" si="31"/>
        <v>114.2</v>
      </c>
      <c r="FQ19" s="58">
        <v>267.7</v>
      </c>
      <c r="FR19" s="22">
        <v>267.7</v>
      </c>
      <c r="FS19" s="101">
        <f t="shared" si="32"/>
        <v>100</v>
      </c>
      <c r="FT19" s="22">
        <v>263.7</v>
      </c>
      <c r="FU19" s="85">
        <f t="shared" si="33"/>
        <v>101.5</v>
      </c>
      <c r="FV19" s="58">
        <v>58.4</v>
      </c>
      <c r="FW19" s="22">
        <v>58.4</v>
      </c>
      <c r="FX19" s="101">
        <f t="shared" si="34"/>
        <v>100</v>
      </c>
      <c r="FY19" s="22">
        <v>53.9</v>
      </c>
      <c r="FZ19" s="85">
        <f t="shared" si="35"/>
        <v>108.3</v>
      </c>
      <c r="GA19" s="275">
        <v>29.2</v>
      </c>
      <c r="GB19" s="22">
        <v>29.3</v>
      </c>
      <c r="GC19" s="164">
        <f t="shared" si="36"/>
        <v>100.3</v>
      </c>
      <c r="GD19" s="22"/>
      <c r="GE19" s="103"/>
      <c r="GF19" s="61">
        <f t="shared" si="37"/>
        <v>2550.4</v>
      </c>
      <c r="GG19" s="61">
        <f t="shared" si="37"/>
        <v>2559.7999999999997</v>
      </c>
      <c r="GH19" s="21">
        <f t="shared" si="38"/>
        <v>100.4</v>
      </c>
      <c r="GI19" s="22">
        <f t="shared" si="39"/>
        <v>2590.3999999999996</v>
      </c>
      <c r="GJ19" s="24">
        <f t="shared" si="40"/>
        <v>98.8</v>
      </c>
      <c r="GK19" s="14">
        <v>3696</v>
      </c>
      <c r="GL19" s="10">
        <f t="shared" si="41"/>
        <v>-1105.6000000000004</v>
      </c>
    </row>
    <row r="20" spans="1:194" ht="15">
      <c r="A20" s="12">
        <v>5</v>
      </c>
      <c r="B20" s="13" t="s">
        <v>44</v>
      </c>
      <c r="C20" s="51">
        <v>11749.8</v>
      </c>
      <c r="D20" s="52">
        <f t="shared" si="0"/>
        <v>9464.9</v>
      </c>
      <c r="E20" s="53">
        <f t="shared" si="1"/>
        <v>80.6</v>
      </c>
      <c r="F20" s="54"/>
      <c r="G20" s="55">
        <f t="shared" si="2"/>
        <v>5258.6</v>
      </c>
      <c r="H20" s="56">
        <f t="shared" si="2"/>
        <v>5917</v>
      </c>
      <c r="I20" s="21">
        <f t="shared" si="3"/>
        <v>112.5</v>
      </c>
      <c r="J20" s="22">
        <f t="shared" si="4"/>
        <v>62.5</v>
      </c>
      <c r="K20" s="22">
        <f t="shared" si="5"/>
        <v>4809.599999999999</v>
      </c>
      <c r="L20" s="57">
        <f t="shared" si="6"/>
        <v>123</v>
      </c>
      <c r="M20" s="58">
        <v>11685.2</v>
      </c>
      <c r="N20" s="22">
        <v>9389.1</v>
      </c>
      <c r="O20" s="23">
        <f t="shared" si="7"/>
        <v>80.4</v>
      </c>
      <c r="P20" s="21">
        <f t="shared" si="8"/>
        <v>5232</v>
      </c>
      <c r="Q20" s="21">
        <f t="shared" si="8"/>
        <v>5878.8</v>
      </c>
      <c r="R20" s="21">
        <f t="shared" si="9"/>
        <v>112.4</v>
      </c>
      <c r="S20" s="22">
        <f t="shared" si="10"/>
        <v>62.61303000287567</v>
      </c>
      <c r="T20" s="22">
        <f t="shared" si="11"/>
        <v>4784.2</v>
      </c>
      <c r="U20" s="63">
        <f t="shared" si="12"/>
        <v>122.9</v>
      </c>
      <c r="V20" s="58">
        <v>439</v>
      </c>
      <c r="W20" s="22">
        <v>447.7</v>
      </c>
      <c r="X20" s="21">
        <f t="shared" si="13"/>
        <v>102</v>
      </c>
      <c r="Y20" s="22">
        <v>406.5</v>
      </c>
      <c r="Z20" s="25">
        <f t="shared" si="14"/>
        <v>110.1</v>
      </c>
      <c r="AA20" s="29">
        <f t="shared" si="42"/>
        <v>1213</v>
      </c>
      <c r="AB20" s="27">
        <f>AG20</f>
        <v>1214</v>
      </c>
      <c r="AC20" s="21">
        <f t="shared" si="15"/>
        <v>100.1</v>
      </c>
      <c r="AD20" s="27">
        <f t="shared" si="16"/>
        <v>1083.6</v>
      </c>
      <c r="AE20" s="24">
        <f t="shared" si="17"/>
        <v>112</v>
      </c>
      <c r="AF20" s="29">
        <v>1213</v>
      </c>
      <c r="AG20" s="27">
        <v>1214</v>
      </c>
      <c r="AH20" s="21">
        <f t="shared" si="18"/>
        <v>100.1</v>
      </c>
      <c r="AI20" s="27">
        <v>1083.6</v>
      </c>
      <c r="AJ20" s="25">
        <f t="shared" si="19"/>
        <v>112</v>
      </c>
      <c r="AK20" s="55"/>
      <c r="AL20" s="21"/>
      <c r="AM20" s="21"/>
      <c r="AN20" s="21"/>
      <c r="AO20" s="170"/>
      <c r="AP20" s="22"/>
      <c r="AQ20" s="22"/>
      <c r="AR20" s="21"/>
      <c r="AS20" s="22"/>
      <c r="AT20" s="24"/>
      <c r="AU20" s="22">
        <v>290</v>
      </c>
      <c r="AV20" s="22">
        <v>913.2</v>
      </c>
      <c r="AW20" s="21">
        <f>ROUND(AV20/AU20*100,1)</f>
        <v>314.9</v>
      </c>
      <c r="AX20" s="22">
        <v>239.1</v>
      </c>
      <c r="AY20" s="25">
        <f>ROUND(AV20/AX20*100,1)</f>
        <v>381.9</v>
      </c>
      <c r="AZ20" s="55"/>
      <c r="BA20" s="21"/>
      <c r="BB20" s="21"/>
      <c r="BC20" s="21"/>
      <c r="BD20" s="170"/>
      <c r="BE20" s="22">
        <v>59</v>
      </c>
      <c r="BF20" s="22">
        <v>63.6</v>
      </c>
      <c r="BG20" s="21">
        <f t="shared" si="43"/>
        <v>107.8</v>
      </c>
      <c r="BH20" s="22">
        <v>128.1</v>
      </c>
      <c r="BI20" s="24">
        <f t="shared" si="20"/>
        <v>49.6</v>
      </c>
      <c r="BJ20" s="22">
        <v>3231</v>
      </c>
      <c r="BK20" s="22">
        <v>3240.3</v>
      </c>
      <c r="BL20" s="21">
        <f t="shared" si="21"/>
        <v>100.3</v>
      </c>
      <c r="BM20" s="22">
        <v>2926.9</v>
      </c>
      <c r="BN20" s="24">
        <f t="shared" si="22"/>
        <v>110.7</v>
      </c>
      <c r="BO20" s="58"/>
      <c r="BP20" s="22"/>
      <c r="BQ20" s="21"/>
      <c r="BR20" s="22"/>
      <c r="BS20" s="24"/>
      <c r="BT20" s="25"/>
      <c r="BU20" s="23"/>
      <c r="BV20" s="25"/>
      <c r="BW20" s="23"/>
      <c r="BX20" s="24"/>
      <c r="BY20" s="29"/>
      <c r="BZ20" s="27"/>
      <c r="CA20" s="21"/>
      <c r="CB20" s="27"/>
      <c r="CC20" s="24"/>
      <c r="CD20" s="25">
        <v>64.6</v>
      </c>
      <c r="CE20" s="23">
        <v>75.8</v>
      </c>
      <c r="CF20" s="21">
        <f t="shared" si="23"/>
        <v>117.3</v>
      </c>
      <c r="CG20" s="27">
        <f>CM20+DQ20+EA20+EU20+EZ20+DV20</f>
        <v>26.6</v>
      </c>
      <c r="CH20" s="27">
        <f>CN20+DR20+EB20+EV20+FA20+DW20</f>
        <v>38.199999999999996</v>
      </c>
      <c r="CI20" s="21">
        <f t="shared" si="44"/>
        <v>143.6</v>
      </c>
      <c r="CJ20" s="21">
        <f t="shared" si="45"/>
        <v>50.3957783641161</v>
      </c>
      <c r="CK20" s="27">
        <f>CP20+DT20+ED20+EX20+FC20+DY20</f>
        <v>25.4</v>
      </c>
      <c r="CL20" s="82">
        <f t="shared" si="46"/>
        <v>150.4</v>
      </c>
      <c r="CM20" s="59">
        <f>CR20+CW20+DB20+DL20</f>
        <v>23.6</v>
      </c>
      <c r="CN20" s="60">
        <f>CS20+CX20+DC20+DH20+DM20</f>
        <v>34.9</v>
      </c>
      <c r="CO20" s="21">
        <f t="shared" si="47"/>
        <v>147.9</v>
      </c>
      <c r="CP20" s="21">
        <f t="shared" si="25"/>
        <v>7.3</v>
      </c>
      <c r="CQ20" s="82">
        <f t="shared" si="48"/>
        <v>478.1</v>
      </c>
      <c r="CR20" s="58">
        <v>11.7</v>
      </c>
      <c r="CS20" s="22">
        <v>12</v>
      </c>
      <c r="CT20" s="21">
        <f t="shared" si="49"/>
        <v>102.6</v>
      </c>
      <c r="CU20" s="22">
        <v>5</v>
      </c>
      <c r="CV20" s="24">
        <f>ROUND(CS20/CU20*100,1)</f>
        <v>240</v>
      </c>
      <c r="CW20" s="22"/>
      <c r="CX20" s="22"/>
      <c r="CY20" s="21"/>
      <c r="CZ20" s="22"/>
      <c r="DA20" s="24"/>
      <c r="DB20" s="58">
        <v>0.9</v>
      </c>
      <c r="DC20" s="22">
        <v>0.9</v>
      </c>
      <c r="DD20" s="21">
        <f>ROUND(DC20/DB20*100,1)</f>
        <v>100</v>
      </c>
      <c r="DE20" s="22">
        <v>2.3</v>
      </c>
      <c r="DF20" s="25">
        <f>ROUND(DC20/DE20*100,1)</f>
        <v>39.1</v>
      </c>
      <c r="DG20" s="55"/>
      <c r="DH20" s="21"/>
      <c r="DI20" s="21"/>
      <c r="DJ20" s="21"/>
      <c r="DK20" s="57"/>
      <c r="DL20" s="29">
        <v>11</v>
      </c>
      <c r="DM20" s="27">
        <v>22</v>
      </c>
      <c r="DN20" s="21">
        <f>ROUND(DM20/DL20*100,1)</f>
        <v>200</v>
      </c>
      <c r="DO20" s="27"/>
      <c r="DP20" s="25"/>
      <c r="DQ20" s="58"/>
      <c r="DR20" s="22"/>
      <c r="DS20" s="21"/>
      <c r="DT20" s="22"/>
      <c r="DU20" s="24"/>
      <c r="DV20" s="56">
        <v>3</v>
      </c>
      <c r="DW20" s="21">
        <v>3.3</v>
      </c>
      <c r="DX20" s="21">
        <f>ROUND(DW20/DV20*100,1)</f>
        <v>110</v>
      </c>
      <c r="DY20" s="21">
        <v>5.1</v>
      </c>
      <c r="DZ20" s="25">
        <f>ROUND(DW20/DY20*100,1)</f>
        <v>64.7</v>
      </c>
      <c r="EA20" s="101">
        <f>EK20+EP20</f>
        <v>0</v>
      </c>
      <c r="EB20" s="101">
        <f t="shared" si="26"/>
        <v>0</v>
      </c>
      <c r="EC20" s="101"/>
      <c r="ED20" s="101">
        <f>EN20+ES20</f>
        <v>13</v>
      </c>
      <c r="EE20" s="178"/>
      <c r="EF20" s="22"/>
      <c r="EG20" s="22"/>
      <c r="EH20" s="21"/>
      <c r="EI20" s="22"/>
      <c r="EJ20" s="24"/>
      <c r="EK20" s="58"/>
      <c r="EL20" s="22"/>
      <c r="EM20" s="21"/>
      <c r="EN20" s="22"/>
      <c r="EO20" s="24"/>
      <c r="EP20" s="29"/>
      <c r="EQ20" s="27"/>
      <c r="ER20" s="34"/>
      <c r="ES20" s="27">
        <v>13</v>
      </c>
      <c r="ET20" s="24"/>
      <c r="EU20" s="58"/>
      <c r="EV20" s="22"/>
      <c r="EW20" s="34"/>
      <c r="EX20" s="22"/>
      <c r="EY20" s="166"/>
      <c r="EZ20" s="22"/>
      <c r="FA20" s="22"/>
      <c r="FB20" s="21"/>
      <c r="FC20" s="22"/>
      <c r="FD20" s="24"/>
      <c r="FE20" s="58">
        <v>21997.9</v>
      </c>
      <c r="FF20" s="62">
        <v>17072.2</v>
      </c>
      <c r="FG20" s="27">
        <f t="shared" si="27"/>
        <v>14725.5</v>
      </c>
      <c r="FH20" s="27">
        <f t="shared" si="27"/>
        <v>14725.5</v>
      </c>
      <c r="FI20" s="101">
        <f t="shared" si="28"/>
        <v>100</v>
      </c>
      <c r="FJ20" s="27">
        <f t="shared" si="29"/>
        <v>18923.2</v>
      </c>
      <c r="FK20" s="103">
        <f t="shared" si="50"/>
        <v>77.8</v>
      </c>
      <c r="FL20" s="58">
        <v>946.1</v>
      </c>
      <c r="FM20" s="22">
        <v>946.1</v>
      </c>
      <c r="FN20" s="101">
        <f t="shared" si="30"/>
        <v>100</v>
      </c>
      <c r="FO20" s="22">
        <v>1261.3</v>
      </c>
      <c r="FP20" s="85">
        <f t="shared" si="31"/>
        <v>75</v>
      </c>
      <c r="FQ20" s="58">
        <v>12825</v>
      </c>
      <c r="FR20" s="22">
        <v>12825</v>
      </c>
      <c r="FS20" s="101">
        <f t="shared" si="32"/>
        <v>100</v>
      </c>
      <c r="FT20" s="22">
        <v>16749.5</v>
      </c>
      <c r="FU20" s="85">
        <f t="shared" si="33"/>
        <v>76.6</v>
      </c>
      <c r="FV20" s="58">
        <v>147.8</v>
      </c>
      <c r="FW20" s="22">
        <v>147.8</v>
      </c>
      <c r="FX20" s="101">
        <f t="shared" si="34"/>
        <v>100</v>
      </c>
      <c r="FY20" s="22">
        <v>138.7</v>
      </c>
      <c r="FZ20" s="85">
        <f t="shared" si="35"/>
        <v>106.6</v>
      </c>
      <c r="GA20" s="58">
        <v>806.6</v>
      </c>
      <c r="GB20" s="22">
        <v>806.6</v>
      </c>
      <c r="GC20" s="101">
        <f t="shared" si="36"/>
        <v>100</v>
      </c>
      <c r="GD20" s="22">
        <v>773.7</v>
      </c>
      <c r="GE20" s="103">
        <f>ROUND(GB20/GD20*100,1)</f>
        <v>104.3</v>
      </c>
      <c r="GF20" s="61">
        <f t="shared" si="37"/>
        <v>19984.1</v>
      </c>
      <c r="GG20" s="61">
        <f t="shared" si="37"/>
        <v>20642.5</v>
      </c>
      <c r="GH20" s="21">
        <f t="shared" si="38"/>
        <v>103.3</v>
      </c>
      <c r="GI20" s="22">
        <f t="shared" si="39"/>
        <v>23732.8</v>
      </c>
      <c r="GJ20" s="24">
        <f t="shared" si="40"/>
        <v>87</v>
      </c>
      <c r="GK20" s="14">
        <v>6393</v>
      </c>
      <c r="GL20" s="10">
        <f t="shared" si="41"/>
        <v>17339.8</v>
      </c>
    </row>
    <row r="21" spans="1:194" ht="15.75" thickBot="1">
      <c r="A21" s="31">
        <v>6</v>
      </c>
      <c r="B21" s="32" t="s">
        <v>45</v>
      </c>
      <c r="C21" s="67">
        <v>2954.2</v>
      </c>
      <c r="D21" s="52">
        <f t="shared" si="0"/>
        <v>3470.8</v>
      </c>
      <c r="E21" s="69">
        <f t="shared" si="1"/>
        <v>117.5</v>
      </c>
      <c r="F21" s="68"/>
      <c r="G21" s="70">
        <f t="shared" si="2"/>
        <v>1837.4</v>
      </c>
      <c r="H21" s="71">
        <f t="shared" si="2"/>
        <v>1860.7999999999997</v>
      </c>
      <c r="I21" s="34">
        <f t="shared" si="3"/>
        <v>101.3</v>
      </c>
      <c r="J21" s="33">
        <f t="shared" si="4"/>
        <v>53.6</v>
      </c>
      <c r="K21" s="33">
        <f t="shared" si="5"/>
        <v>1829.4999999999998</v>
      </c>
      <c r="L21" s="72">
        <f t="shared" si="6"/>
        <v>101.7</v>
      </c>
      <c r="M21" s="73">
        <v>2598.4</v>
      </c>
      <c r="N21" s="33">
        <v>2654.6</v>
      </c>
      <c r="O21" s="74">
        <f t="shared" si="7"/>
        <v>102.2</v>
      </c>
      <c r="P21" s="33">
        <f>V21+AA21+AP21+AU21+BE21+BJ21+BO21+BY21</f>
        <v>1647</v>
      </c>
      <c r="Q21" s="33">
        <f t="shared" si="8"/>
        <v>1669.1999999999998</v>
      </c>
      <c r="R21" s="34">
        <f t="shared" si="9"/>
        <v>101.3</v>
      </c>
      <c r="S21" s="33">
        <f t="shared" si="10"/>
        <v>62.87952987267384</v>
      </c>
      <c r="T21" s="33">
        <f t="shared" si="11"/>
        <v>1606.3999999999999</v>
      </c>
      <c r="U21" s="78">
        <f t="shared" si="12"/>
        <v>103.9</v>
      </c>
      <c r="V21" s="73">
        <v>10</v>
      </c>
      <c r="W21" s="33">
        <v>33.3</v>
      </c>
      <c r="X21" s="21">
        <f t="shared" si="13"/>
        <v>333</v>
      </c>
      <c r="Y21" s="33">
        <v>12.4</v>
      </c>
      <c r="Z21" s="35">
        <f t="shared" si="14"/>
        <v>268.5</v>
      </c>
      <c r="AA21" s="36">
        <f t="shared" si="42"/>
        <v>659</v>
      </c>
      <c r="AB21" s="30">
        <f>AG21</f>
        <v>659.6</v>
      </c>
      <c r="AC21" s="34">
        <f t="shared" si="15"/>
        <v>100.1</v>
      </c>
      <c r="AD21" s="30">
        <f t="shared" si="16"/>
        <v>588.9</v>
      </c>
      <c r="AE21" s="37">
        <f t="shared" si="17"/>
        <v>112</v>
      </c>
      <c r="AF21" s="36">
        <v>659</v>
      </c>
      <c r="AG21" s="38">
        <v>659.6</v>
      </c>
      <c r="AH21" s="34">
        <f t="shared" si="18"/>
        <v>100.1</v>
      </c>
      <c r="AI21" s="38">
        <v>588.9</v>
      </c>
      <c r="AJ21" s="35">
        <f t="shared" si="19"/>
        <v>112</v>
      </c>
      <c r="AK21" s="171"/>
      <c r="AL21" s="172"/>
      <c r="AM21" s="172"/>
      <c r="AN21" s="172"/>
      <c r="AO21" s="173"/>
      <c r="AP21" s="33"/>
      <c r="AQ21" s="33"/>
      <c r="AR21" s="34"/>
      <c r="AS21" s="33"/>
      <c r="AT21" s="37"/>
      <c r="AU21" s="33"/>
      <c r="AV21" s="33">
        <v>-5.5</v>
      </c>
      <c r="AW21" s="34"/>
      <c r="AX21" s="33"/>
      <c r="AY21" s="25"/>
      <c r="AZ21" s="70"/>
      <c r="BA21" s="34"/>
      <c r="BB21" s="34"/>
      <c r="BC21" s="34"/>
      <c r="BD21" s="189"/>
      <c r="BE21" s="33">
        <v>9</v>
      </c>
      <c r="BF21" s="33">
        <v>10</v>
      </c>
      <c r="BG21" s="34">
        <f t="shared" si="43"/>
        <v>111.1</v>
      </c>
      <c r="BH21" s="33">
        <v>25.3</v>
      </c>
      <c r="BI21" s="24">
        <f t="shared" si="20"/>
        <v>39.5</v>
      </c>
      <c r="BJ21" s="33">
        <v>969</v>
      </c>
      <c r="BK21" s="33">
        <v>970.7</v>
      </c>
      <c r="BL21" s="21">
        <f t="shared" si="21"/>
        <v>100.2</v>
      </c>
      <c r="BM21" s="33">
        <v>979.8</v>
      </c>
      <c r="BN21" s="37">
        <f t="shared" si="22"/>
        <v>99.1</v>
      </c>
      <c r="BO21" s="73"/>
      <c r="BP21" s="33">
        <v>1.1</v>
      </c>
      <c r="BQ21" s="34"/>
      <c r="BR21" s="33"/>
      <c r="BS21" s="37"/>
      <c r="BT21" s="35"/>
      <c r="BU21" s="74"/>
      <c r="BV21" s="35"/>
      <c r="BW21" s="74"/>
      <c r="BX21" s="37"/>
      <c r="BY21" s="36"/>
      <c r="BZ21" s="38"/>
      <c r="CA21" s="34"/>
      <c r="CB21" s="38"/>
      <c r="CC21" s="37"/>
      <c r="CD21" s="35">
        <v>355.8</v>
      </c>
      <c r="CE21" s="74">
        <v>816.2</v>
      </c>
      <c r="CF21" s="34">
        <f t="shared" si="23"/>
        <v>229.4</v>
      </c>
      <c r="CG21" s="27">
        <f>CM21+DQ21+EA21+EU21+EZ21+DV21</f>
        <v>190.4</v>
      </c>
      <c r="CH21" s="38">
        <f>CN21+DR21+EB21+EV21+FA21+DW21</f>
        <v>191.60000000000002</v>
      </c>
      <c r="CI21" s="21">
        <f t="shared" si="44"/>
        <v>100.6</v>
      </c>
      <c r="CJ21" s="34">
        <f t="shared" si="45"/>
        <v>23.474638568978193</v>
      </c>
      <c r="CK21" s="27">
        <f>CP21+DT21+ED21+EX21+FC21+DY21</f>
        <v>223.1</v>
      </c>
      <c r="CL21" s="99">
        <f t="shared" si="46"/>
        <v>85.9</v>
      </c>
      <c r="CM21" s="75">
        <f>CR21+CW21+DB21+DL21</f>
        <v>154.4</v>
      </c>
      <c r="CN21" s="30">
        <f>CS21+CX21+DC21+DH21+DM21</f>
        <v>155.3</v>
      </c>
      <c r="CO21" s="21">
        <f t="shared" si="47"/>
        <v>100.6</v>
      </c>
      <c r="CP21" s="33">
        <f t="shared" si="25"/>
        <v>177.5</v>
      </c>
      <c r="CQ21" s="82">
        <f t="shared" si="48"/>
        <v>87.5</v>
      </c>
      <c r="CR21" s="167"/>
      <c r="CS21" s="168"/>
      <c r="CT21" s="21"/>
      <c r="CU21" s="168"/>
      <c r="CV21" s="176"/>
      <c r="CW21" s="33"/>
      <c r="CX21" s="33"/>
      <c r="CY21" s="34"/>
      <c r="CZ21" s="33"/>
      <c r="DA21" s="37"/>
      <c r="DB21" s="73">
        <v>132</v>
      </c>
      <c r="DC21" s="33">
        <v>132.9</v>
      </c>
      <c r="DD21" s="21">
        <f>ROUND(DC21/DB21*100,1)</f>
        <v>100.7</v>
      </c>
      <c r="DE21" s="33">
        <v>143.9</v>
      </c>
      <c r="DF21" s="35">
        <f>ROUND(DC21/DE21*100,1)</f>
        <v>92.4</v>
      </c>
      <c r="DG21" s="70"/>
      <c r="DH21" s="34"/>
      <c r="DI21" s="34"/>
      <c r="DJ21" s="34"/>
      <c r="DK21" s="72"/>
      <c r="DL21" s="36">
        <v>22.4</v>
      </c>
      <c r="DM21" s="38">
        <v>22.4</v>
      </c>
      <c r="DN21" s="21">
        <f>ROUND(DM21/DL21*100,1)</f>
        <v>100</v>
      </c>
      <c r="DO21" s="38">
        <v>33.6</v>
      </c>
      <c r="DP21" s="25">
        <f>ROUND(DM21/DO21*100,1)</f>
        <v>66.7</v>
      </c>
      <c r="DQ21" s="73"/>
      <c r="DR21" s="33"/>
      <c r="DS21" s="34"/>
      <c r="DT21" s="33"/>
      <c r="DU21" s="37"/>
      <c r="DV21" s="71">
        <v>36</v>
      </c>
      <c r="DW21" s="34">
        <v>36.3</v>
      </c>
      <c r="DX21" s="21">
        <f>ROUND(DW21/DV21*100,1)</f>
        <v>100.8</v>
      </c>
      <c r="DY21" s="34">
        <v>45.6</v>
      </c>
      <c r="DZ21" s="25">
        <f>ROUND(DW21/DY21*100,1)</f>
        <v>79.6</v>
      </c>
      <c r="EA21" s="73"/>
      <c r="EB21" s="107">
        <f t="shared" si="26"/>
        <v>0</v>
      </c>
      <c r="EC21" s="104"/>
      <c r="ED21" s="101">
        <f>EN21+ES21</f>
        <v>0</v>
      </c>
      <c r="EE21" s="37"/>
      <c r="EF21" s="73"/>
      <c r="EG21" s="33"/>
      <c r="EH21" s="34"/>
      <c r="EI21" s="33"/>
      <c r="EJ21" s="37"/>
      <c r="EK21" s="73"/>
      <c r="EL21" s="33"/>
      <c r="EM21" s="34"/>
      <c r="EN21" s="33"/>
      <c r="EO21" s="37"/>
      <c r="EP21" s="36"/>
      <c r="EQ21" s="38"/>
      <c r="ER21" s="34"/>
      <c r="ES21" s="38"/>
      <c r="ET21" s="37"/>
      <c r="EU21" s="167"/>
      <c r="EV21" s="168"/>
      <c r="EW21" s="140"/>
      <c r="EX21" s="168"/>
      <c r="EY21" s="169"/>
      <c r="EZ21" s="33"/>
      <c r="FA21" s="33"/>
      <c r="FB21" s="34"/>
      <c r="FC21" s="33"/>
      <c r="FD21" s="37"/>
      <c r="FE21" s="73">
        <v>3396.9</v>
      </c>
      <c r="FF21" s="77">
        <v>1662.5</v>
      </c>
      <c r="FG21" s="30">
        <f t="shared" si="27"/>
        <v>873.1999999999999</v>
      </c>
      <c r="FH21" s="30">
        <f t="shared" si="27"/>
        <v>873.1999999999999</v>
      </c>
      <c r="FI21" s="107">
        <f t="shared" si="28"/>
        <v>100</v>
      </c>
      <c r="FJ21" s="30">
        <f t="shared" si="29"/>
        <v>743.1</v>
      </c>
      <c r="FK21" s="99">
        <f t="shared" si="50"/>
        <v>117.5</v>
      </c>
      <c r="FL21" s="73">
        <v>495.1</v>
      </c>
      <c r="FM21" s="33">
        <v>495.1</v>
      </c>
      <c r="FN21" s="107">
        <f t="shared" si="30"/>
        <v>100</v>
      </c>
      <c r="FO21" s="33">
        <v>425.5</v>
      </c>
      <c r="FP21" s="126">
        <f t="shared" si="31"/>
        <v>116.4</v>
      </c>
      <c r="FQ21" s="73">
        <v>267.7</v>
      </c>
      <c r="FR21" s="33">
        <v>267.7</v>
      </c>
      <c r="FS21" s="107">
        <f t="shared" si="32"/>
        <v>100</v>
      </c>
      <c r="FT21" s="33">
        <v>263.6</v>
      </c>
      <c r="FU21" s="126">
        <f t="shared" si="33"/>
        <v>101.6</v>
      </c>
      <c r="FV21" s="73">
        <v>58.8</v>
      </c>
      <c r="FW21" s="33">
        <v>58.8</v>
      </c>
      <c r="FX21" s="107">
        <f t="shared" si="34"/>
        <v>100</v>
      </c>
      <c r="FY21" s="33">
        <v>54</v>
      </c>
      <c r="FZ21" s="126">
        <f t="shared" si="35"/>
        <v>108.9</v>
      </c>
      <c r="GA21" s="167">
        <v>51.6</v>
      </c>
      <c r="GB21" s="168">
        <v>51.6</v>
      </c>
      <c r="GC21" s="140">
        <f t="shared" si="36"/>
        <v>100</v>
      </c>
      <c r="GD21" s="168"/>
      <c r="GE21" s="176"/>
      <c r="GF21" s="76">
        <f t="shared" si="37"/>
        <v>2710.6</v>
      </c>
      <c r="GG21" s="76">
        <f t="shared" si="37"/>
        <v>2733.9999999999995</v>
      </c>
      <c r="GH21" s="34">
        <f t="shared" si="38"/>
        <v>100.9</v>
      </c>
      <c r="GI21" s="33">
        <f t="shared" si="39"/>
        <v>2572.6</v>
      </c>
      <c r="GJ21" s="37">
        <f t="shared" si="40"/>
        <v>106.3</v>
      </c>
      <c r="GK21" s="14">
        <v>4625</v>
      </c>
      <c r="GL21" s="10">
        <f t="shared" si="41"/>
        <v>-2052.4</v>
      </c>
    </row>
    <row r="22" spans="1:194" ht="21" customHeight="1" thickBot="1">
      <c r="A22" s="141">
        <v>7</v>
      </c>
      <c r="B22" s="142" t="s">
        <v>46</v>
      </c>
      <c r="C22" s="143">
        <f>SUM(C16:C21)</f>
        <v>24164.100000000002</v>
      </c>
      <c r="D22" s="144">
        <f>SUM(D16:D21)</f>
        <v>24894.3</v>
      </c>
      <c r="E22" s="145">
        <f t="shared" si="1"/>
        <v>103</v>
      </c>
      <c r="F22" s="146"/>
      <c r="G22" s="147">
        <f>SUM(G16:G21)</f>
        <v>14011.1</v>
      </c>
      <c r="H22" s="148">
        <f>SUM(H16:H21)</f>
        <v>14730</v>
      </c>
      <c r="I22" s="149">
        <f t="shared" si="3"/>
        <v>105.1</v>
      </c>
      <c r="J22" s="149">
        <f t="shared" si="4"/>
        <v>59.2</v>
      </c>
      <c r="K22" s="148">
        <f>SUM(K16:K21)</f>
        <v>13128.9</v>
      </c>
      <c r="L22" s="150">
        <f t="shared" si="6"/>
        <v>112.2</v>
      </c>
      <c r="M22" s="147">
        <f>SUM(M16:M21)</f>
        <v>22409.9</v>
      </c>
      <c r="N22" s="151">
        <f>SUM(N16:N21)</f>
        <v>22559.199999999997</v>
      </c>
      <c r="O22" s="151">
        <f t="shared" si="7"/>
        <v>100.7</v>
      </c>
      <c r="P22" s="151">
        <f>SUM(P16:P21)</f>
        <v>13476.1</v>
      </c>
      <c r="Q22" s="148">
        <f>SUM(Q16:Q21)</f>
        <v>14180.600000000002</v>
      </c>
      <c r="R22" s="149">
        <f t="shared" si="9"/>
        <v>105.2</v>
      </c>
      <c r="S22" s="149">
        <f t="shared" si="10"/>
        <v>62.85949856377887</v>
      </c>
      <c r="T22" s="148">
        <f>SUM(T16:T21)</f>
        <v>12306.799999999997</v>
      </c>
      <c r="U22" s="150">
        <f t="shared" si="12"/>
        <v>115.2</v>
      </c>
      <c r="V22" s="147">
        <f>SUM(V16:V21)</f>
        <v>500</v>
      </c>
      <c r="W22" s="148">
        <f>SUM(W16:W21)</f>
        <v>538.9</v>
      </c>
      <c r="X22" s="149">
        <f t="shared" si="13"/>
        <v>107.8</v>
      </c>
      <c r="Y22" s="148">
        <f>SUM(Y16:Y21)</f>
        <v>469.7</v>
      </c>
      <c r="Z22" s="152">
        <f t="shared" si="14"/>
        <v>114.7</v>
      </c>
      <c r="AA22" s="147">
        <f t="shared" si="42"/>
        <v>3432.2</v>
      </c>
      <c r="AB22" s="148">
        <f>SUM(AB16:AB21)</f>
        <v>3437.2</v>
      </c>
      <c r="AC22" s="149">
        <f t="shared" si="15"/>
        <v>100.1</v>
      </c>
      <c r="AD22" s="148">
        <f>SUM(AD16:AD21)</f>
        <v>3068.1</v>
      </c>
      <c r="AE22" s="153">
        <f t="shared" si="17"/>
        <v>112</v>
      </c>
      <c r="AF22" s="148">
        <f>SUM(AF16:AF21)</f>
        <v>3432.2</v>
      </c>
      <c r="AG22" s="148">
        <f>SUM(AG16:AG21)</f>
        <v>3437.2</v>
      </c>
      <c r="AH22" s="149">
        <f t="shared" si="18"/>
        <v>100.1</v>
      </c>
      <c r="AI22" s="148">
        <f>SUM(AI16:AI21)</f>
        <v>3068.1</v>
      </c>
      <c r="AJ22" s="152">
        <f t="shared" si="19"/>
        <v>112</v>
      </c>
      <c r="AK22" s="154"/>
      <c r="AL22" s="149"/>
      <c r="AM22" s="149"/>
      <c r="AN22" s="149"/>
      <c r="AO22" s="150"/>
      <c r="AP22" s="151"/>
      <c r="AQ22" s="148"/>
      <c r="AR22" s="149"/>
      <c r="AS22" s="148"/>
      <c r="AT22" s="153"/>
      <c r="AU22" s="148">
        <f>SUM(AU16:AU21)</f>
        <v>1358.4</v>
      </c>
      <c r="AV22" s="148">
        <f>SUM(AV16:AV21)</f>
        <v>1983.4</v>
      </c>
      <c r="AW22" s="149" t="s">
        <v>61</v>
      </c>
      <c r="AX22" s="148">
        <f>SUM(AX16:AX21)</f>
        <v>621.8000000000001</v>
      </c>
      <c r="AY22" s="152" t="s">
        <v>61</v>
      </c>
      <c r="AZ22" s="154"/>
      <c r="BA22" s="149"/>
      <c r="BB22" s="149"/>
      <c r="BC22" s="149"/>
      <c r="BD22" s="150"/>
      <c r="BE22" s="151">
        <f>SUM(BE16:BE21)</f>
        <v>143</v>
      </c>
      <c r="BF22" s="148">
        <f>SUM(BF16:BF21)</f>
        <v>152.7</v>
      </c>
      <c r="BG22" s="149">
        <f t="shared" si="43"/>
        <v>106.8</v>
      </c>
      <c r="BH22" s="148">
        <f>SUM(BH16:BH21)</f>
        <v>295.50000000000006</v>
      </c>
      <c r="BI22" s="153">
        <f t="shared" si="20"/>
        <v>51.7</v>
      </c>
      <c r="BJ22" s="148">
        <f>SUM(BJ16:BJ21)</f>
        <v>8042.5</v>
      </c>
      <c r="BK22" s="148">
        <f>SUM(BK16:BK21)</f>
        <v>8067.3</v>
      </c>
      <c r="BL22" s="149">
        <f t="shared" si="21"/>
        <v>100.3</v>
      </c>
      <c r="BM22" s="148">
        <f>SUM(BM16:BM21)</f>
        <v>7851.7</v>
      </c>
      <c r="BN22" s="153">
        <f t="shared" si="22"/>
        <v>102.7</v>
      </c>
      <c r="BO22" s="147"/>
      <c r="BP22" s="148">
        <f>SUM(BP21)</f>
        <v>1.1</v>
      </c>
      <c r="BQ22" s="149"/>
      <c r="BR22" s="148"/>
      <c r="BS22" s="153"/>
      <c r="BT22" s="147"/>
      <c r="BU22" s="148"/>
      <c r="BV22" s="155"/>
      <c r="BW22" s="148"/>
      <c r="BX22" s="153"/>
      <c r="BY22" s="147"/>
      <c r="BZ22" s="148">
        <f>SUM(BZ21)</f>
        <v>0</v>
      </c>
      <c r="CA22" s="149"/>
      <c r="CB22" s="148">
        <f>SUM(CB20:CB21)</f>
        <v>0</v>
      </c>
      <c r="CC22" s="153"/>
      <c r="CD22" s="148">
        <f>SUM(CD16:CD21)</f>
        <v>1754.1999999999998</v>
      </c>
      <c r="CE22" s="148">
        <f>SUM(CE16:CE21)</f>
        <v>2335.1</v>
      </c>
      <c r="CF22" s="149">
        <f t="shared" si="23"/>
        <v>133.1</v>
      </c>
      <c r="CG22" s="148">
        <f>SUM(CG16:CG21)</f>
        <v>535</v>
      </c>
      <c r="CH22" s="148">
        <f>SUM(CH16:CH21)</f>
        <v>549.4</v>
      </c>
      <c r="CI22" s="149">
        <f t="shared" si="44"/>
        <v>102.7</v>
      </c>
      <c r="CJ22" s="155">
        <f t="shared" si="45"/>
        <v>23.527900304055503</v>
      </c>
      <c r="CK22" s="144">
        <f>CP22+DT22+ED22+EX22+FC22+DY22</f>
        <v>822.1000000000001</v>
      </c>
      <c r="CL22" s="153">
        <f t="shared" si="46"/>
        <v>66.8</v>
      </c>
      <c r="CM22" s="147">
        <f>SUM(CM16:CM21)</f>
        <v>493.9</v>
      </c>
      <c r="CN22" s="148">
        <f>SUM(CN16:CN21)</f>
        <v>507.7</v>
      </c>
      <c r="CO22" s="149">
        <f t="shared" si="47"/>
        <v>102.8</v>
      </c>
      <c r="CP22" s="151">
        <f>SUM(CP16:CP21)</f>
        <v>607.9000000000001</v>
      </c>
      <c r="CQ22" s="153">
        <f t="shared" si="48"/>
        <v>83.5</v>
      </c>
      <c r="CR22" s="147">
        <f>SUM(CR17:CR21)</f>
        <v>231.7</v>
      </c>
      <c r="CS22" s="148">
        <f>SUM(CS17:CS21)</f>
        <v>232.39999999999998</v>
      </c>
      <c r="CT22" s="149">
        <f t="shared" si="49"/>
        <v>100.3</v>
      </c>
      <c r="CU22" s="148">
        <f>SUM(CU17:CU21)</f>
        <v>225.8</v>
      </c>
      <c r="CV22" s="153">
        <f>ROUND(CS22/CU22*100,1)</f>
        <v>102.9</v>
      </c>
      <c r="CW22" s="147"/>
      <c r="CX22" s="148"/>
      <c r="CY22" s="149"/>
      <c r="CZ22" s="148"/>
      <c r="DA22" s="153"/>
      <c r="DB22" s="147">
        <f>SUM(DB16:DB21)</f>
        <v>147.8</v>
      </c>
      <c r="DC22" s="148">
        <f>SUM(DC16:DC21)</f>
        <v>148.9</v>
      </c>
      <c r="DD22" s="149">
        <f>ROUND(DC22/DB22*100,1)</f>
        <v>100.7</v>
      </c>
      <c r="DE22" s="148">
        <f>SUM(DE16:DE21)</f>
        <v>222.8</v>
      </c>
      <c r="DF22" s="152">
        <f>ROUND(DC22/DE22*100,1)</f>
        <v>66.8</v>
      </c>
      <c r="DG22" s="154"/>
      <c r="DH22" s="149"/>
      <c r="DI22" s="149"/>
      <c r="DJ22" s="149"/>
      <c r="DK22" s="155"/>
      <c r="DL22" s="143">
        <f>SUM(DL16:DL21)</f>
        <v>114.4</v>
      </c>
      <c r="DM22" s="148">
        <f>SUM(DM16:DM21)</f>
        <v>126.4</v>
      </c>
      <c r="DN22" s="149">
        <f>ROUND(DM22/DL22*100,1)</f>
        <v>110.5</v>
      </c>
      <c r="DO22" s="148">
        <f>SUM(DO16:DO21)</f>
        <v>159.3</v>
      </c>
      <c r="DP22" s="152">
        <f>ROUND(DM22/DO22*100,1)</f>
        <v>79.3</v>
      </c>
      <c r="DQ22" s="147"/>
      <c r="DR22" s="148">
        <f>SUM(DR18:DR21)</f>
        <v>0</v>
      </c>
      <c r="DS22" s="149"/>
      <c r="DT22" s="157"/>
      <c r="DU22" s="150"/>
      <c r="DV22" s="158">
        <f>SUM(DV20:DV21)</f>
        <v>39</v>
      </c>
      <c r="DW22" s="149">
        <f>SUM(DW16:DW21)</f>
        <v>39.599999999999994</v>
      </c>
      <c r="DX22" s="149">
        <f>ROUND(DW22/DV22*100,1)</f>
        <v>101.5</v>
      </c>
      <c r="DY22" s="149">
        <f>SUM(DY17:DY21)</f>
        <v>50.7</v>
      </c>
      <c r="DZ22" s="152">
        <f>ROUND(DW22/DY22*100,1)</f>
        <v>78.1</v>
      </c>
      <c r="EA22" s="147">
        <f>SUM(EA17:EA21)</f>
        <v>0</v>
      </c>
      <c r="EB22" s="160">
        <f t="shared" si="26"/>
        <v>0</v>
      </c>
      <c r="EC22" s="149"/>
      <c r="ED22" s="160">
        <f>SUM(ED16:ED21)</f>
        <v>163</v>
      </c>
      <c r="EE22" s="153"/>
      <c r="EF22" s="147">
        <f>SUM(EF16:EF21)</f>
        <v>0</v>
      </c>
      <c r="EG22" s="148">
        <f>SUM(EG16:EG21)</f>
        <v>0</v>
      </c>
      <c r="EH22" s="149" t="e">
        <f>ROUND(EG22/EF22*100,1)</f>
        <v>#DIV/0!</v>
      </c>
      <c r="EI22" s="148"/>
      <c r="EJ22" s="153"/>
      <c r="EK22" s="147"/>
      <c r="EL22" s="148"/>
      <c r="EM22" s="149"/>
      <c r="EN22" s="148"/>
      <c r="EO22" s="152"/>
      <c r="EP22" s="147">
        <f>SUM(EP20:EP21)</f>
        <v>0</v>
      </c>
      <c r="EQ22" s="148">
        <f>SUM(EQ16:EQ20)</f>
        <v>0</v>
      </c>
      <c r="ER22" s="156"/>
      <c r="ES22" s="148">
        <f>SUM(ES16:ES21)</f>
        <v>163</v>
      </c>
      <c r="ET22" s="153"/>
      <c r="EU22" s="151">
        <f>SUM(EU16:EU21)</f>
        <v>2.1</v>
      </c>
      <c r="EV22" s="148">
        <f>SUM(EV16:EV21)</f>
        <v>2.1</v>
      </c>
      <c r="EW22" s="160"/>
      <c r="EX22" s="148">
        <f>SUM(EX16:EX21)</f>
        <v>0</v>
      </c>
      <c r="EY22" s="153"/>
      <c r="EZ22" s="147"/>
      <c r="FA22" s="148">
        <f>SUM(FA20:FA21)</f>
        <v>0</v>
      </c>
      <c r="FB22" s="149"/>
      <c r="FC22" s="148">
        <f>SUM(FC16:FC21)</f>
        <v>0.5</v>
      </c>
      <c r="FD22" s="153"/>
      <c r="FE22" s="154">
        <f>SUM(FE16:FE21)</f>
        <v>31762.000000000004</v>
      </c>
      <c r="FF22" s="155">
        <f>SUM(FF16:FF21)</f>
        <v>24261.6</v>
      </c>
      <c r="FG22" s="148">
        <f>SUM(FG16:FG21)</f>
        <v>18753.5</v>
      </c>
      <c r="FH22" s="148">
        <f>SUM(FH16:FH21)</f>
        <v>18753.5</v>
      </c>
      <c r="FI22" s="149">
        <f t="shared" si="28"/>
        <v>100</v>
      </c>
      <c r="FJ22" s="148">
        <f>SUM(FJ16:FJ21)</f>
        <v>22638.899999999998</v>
      </c>
      <c r="FK22" s="153">
        <f t="shared" si="50"/>
        <v>82.8</v>
      </c>
      <c r="FL22" s="147">
        <f>SUM(FL16:FL21)</f>
        <v>3163.2999999999997</v>
      </c>
      <c r="FM22" s="148">
        <f>SUM(FM16:FM21)</f>
        <v>3163.2999999999997</v>
      </c>
      <c r="FN22" s="149">
        <f t="shared" si="30"/>
        <v>100</v>
      </c>
      <c r="FO22" s="148">
        <f>SUM(FO16:FO21)</f>
        <v>3313.7999999999997</v>
      </c>
      <c r="FP22" s="152">
        <f t="shared" si="31"/>
        <v>95.5</v>
      </c>
      <c r="FQ22" s="147">
        <f>SUM(FQ16:FQ21)</f>
        <v>14163.300000000001</v>
      </c>
      <c r="FR22" s="148">
        <f>SUM(FR16:FR21)</f>
        <v>14163.300000000001</v>
      </c>
      <c r="FS22" s="149">
        <f t="shared" si="32"/>
        <v>100</v>
      </c>
      <c r="FT22" s="148">
        <f>SUM(FT16:FT21)</f>
        <v>18067.5</v>
      </c>
      <c r="FU22" s="152">
        <f t="shared" si="33"/>
        <v>78.4</v>
      </c>
      <c r="FV22" s="147">
        <f>SUM(FV16:FV21)</f>
        <v>439.6</v>
      </c>
      <c r="FW22" s="148">
        <f>SUM(FW16:FW21)</f>
        <v>439.6</v>
      </c>
      <c r="FX22" s="149">
        <f t="shared" si="34"/>
        <v>100</v>
      </c>
      <c r="FY22" s="148">
        <f>SUM(FY16:FY21)</f>
        <v>408.4</v>
      </c>
      <c r="FZ22" s="155">
        <f t="shared" si="35"/>
        <v>107.6</v>
      </c>
      <c r="GA22" s="147">
        <f>SUM(GA16:GA21)</f>
        <v>987.3000000000001</v>
      </c>
      <c r="GB22" s="147">
        <f>SUM(GB16:GB21)</f>
        <v>987.3000000000001</v>
      </c>
      <c r="GC22" s="149">
        <f t="shared" si="36"/>
        <v>100</v>
      </c>
      <c r="GD22" s="148">
        <f>SUM(GD16:GD21)</f>
        <v>849.2</v>
      </c>
      <c r="GE22" s="150">
        <f>ROUND(GB22/GD22*100,1)</f>
        <v>116.3</v>
      </c>
      <c r="GF22" s="151">
        <f>SUM(GF16:GF21)</f>
        <v>32764.6</v>
      </c>
      <c r="GG22" s="148">
        <f>SUM(GG16:GG21)</f>
        <v>33483.5</v>
      </c>
      <c r="GH22" s="149">
        <f t="shared" si="38"/>
        <v>102.2</v>
      </c>
      <c r="GI22" s="148">
        <f>SUM(GI16:GI21)</f>
        <v>35767.799999999996</v>
      </c>
      <c r="GJ22" s="150">
        <f t="shared" si="40"/>
        <v>93.6</v>
      </c>
      <c r="GK22" s="16">
        <v>430517</v>
      </c>
      <c r="GL22" s="10">
        <f t="shared" si="41"/>
        <v>-394749.2</v>
      </c>
    </row>
    <row r="23" spans="1:194" ht="29.25" customHeight="1" thickBot="1">
      <c r="A23" s="110">
        <v>8</v>
      </c>
      <c r="B23" s="111" t="s">
        <v>48</v>
      </c>
      <c r="C23" s="133"/>
      <c r="D23" s="134"/>
      <c r="E23" s="134"/>
      <c r="F23" s="135"/>
      <c r="G23" s="136"/>
      <c r="H23" s="30"/>
      <c r="I23" s="104"/>
      <c r="J23" s="105"/>
      <c r="K23" s="105"/>
      <c r="L23" s="137"/>
      <c r="M23" s="136"/>
      <c r="N23" s="75"/>
      <c r="O23" s="105"/>
      <c r="P23" s="75"/>
      <c r="Q23" s="30"/>
      <c r="R23" s="104"/>
      <c r="S23" s="104"/>
      <c r="T23" s="30"/>
      <c r="U23" s="137"/>
      <c r="V23" s="136"/>
      <c r="W23" s="30"/>
      <c r="X23" s="104"/>
      <c r="Y23" s="30"/>
      <c r="Z23" s="68"/>
      <c r="AA23" s="136"/>
      <c r="AB23" s="30"/>
      <c r="AC23" s="104"/>
      <c r="AD23" s="75"/>
      <c r="AE23" s="99"/>
      <c r="AF23" s="136"/>
      <c r="AG23" s="30"/>
      <c r="AH23" s="104"/>
      <c r="AI23" s="30"/>
      <c r="AJ23" s="68"/>
      <c r="AK23" s="104"/>
      <c r="AL23" s="104"/>
      <c r="AM23" s="104"/>
      <c r="AN23" s="104"/>
      <c r="AO23" s="104"/>
      <c r="AP23" s="75"/>
      <c r="AQ23" s="30"/>
      <c r="AR23" s="104"/>
      <c r="AS23" s="30"/>
      <c r="AT23" s="99"/>
      <c r="AU23" s="75"/>
      <c r="AV23" s="30"/>
      <c r="AW23" s="104"/>
      <c r="AX23" s="30"/>
      <c r="AY23" s="68"/>
      <c r="AZ23" s="138"/>
      <c r="BA23" s="104"/>
      <c r="BB23" s="104"/>
      <c r="BC23" s="104"/>
      <c r="BD23" s="137"/>
      <c r="BE23" s="75"/>
      <c r="BF23" s="30"/>
      <c r="BG23" s="104"/>
      <c r="BH23" s="30"/>
      <c r="BI23" s="137"/>
      <c r="BJ23" s="75"/>
      <c r="BK23" s="30"/>
      <c r="BL23" s="104"/>
      <c r="BM23" s="30"/>
      <c r="BN23" s="99"/>
      <c r="BO23" s="136"/>
      <c r="BP23" s="30"/>
      <c r="BQ23" s="104"/>
      <c r="BR23" s="30"/>
      <c r="BS23" s="99"/>
      <c r="BT23" s="68"/>
      <c r="BU23" s="104"/>
      <c r="BV23" s="68"/>
      <c r="BW23" s="104"/>
      <c r="BX23" s="99"/>
      <c r="BY23" s="136"/>
      <c r="BZ23" s="30"/>
      <c r="CA23" s="104"/>
      <c r="CB23" s="30"/>
      <c r="CC23" s="99"/>
      <c r="CD23" s="68"/>
      <c r="CE23" s="30"/>
      <c r="CF23" s="104"/>
      <c r="CG23" s="30"/>
      <c r="CH23" s="30"/>
      <c r="CI23" s="104"/>
      <c r="CJ23" s="104"/>
      <c r="CK23" s="30"/>
      <c r="CL23" s="99"/>
      <c r="CM23" s="75"/>
      <c r="CN23" s="30"/>
      <c r="CO23" s="104"/>
      <c r="CP23" s="75"/>
      <c r="CQ23" s="99"/>
      <c r="CR23" s="136"/>
      <c r="CS23" s="30"/>
      <c r="CT23" s="104"/>
      <c r="CU23" s="30"/>
      <c r="CV23" s="99"/>
      <c r="CW23" s="136"/>
      <c r="CX23" s="30"/>
      <c r="CY23" s="104"/>
      <c r="CZ23" s="30"/>
      <c r="DA23" s="99"/>
      <c r="DB23" s="136"/>
      <c r="DC23" s="30"/>
      <c r="DD23" s="106"/>
      <c r="DE23" s="30"/>
      <c r="DF23" s="190"/>
      <c r="DG23" s="138"/>
      <c r="DH23" s="104"/>
      <c r="DI23" s="104"/>
      <c r="DJ23" s="104"/>
      <c r="DK23" s="190"/>
      <c r="DL23" s="136"/>
      <c r="DM23" s="30"/>
      <c r="DN23" s="104"/>
      <c r="DO23" s="30"/>
      <c r="DP23" s="99"/>
      <c r="DQ23" s="136"/>
      <c r="DR23" s="30"/>
      <c r="DS23" s="104"/>
      <c r="DT23" s="30"/>
      <c r="DU23" s="99"/>
      <c r="DV23" s="105"/>
      <c r="DW23" s="104"/>
      <c r="DX23" s="47"/>
      <c r="DY23" s="104"/>
      <c r="DZ23" s="68"/>
      <c r="EA23" s="136"/>
      <c r="EB23" s="30"/>
      <c r="EC23" s="104"/>
      <c r="ED23" s="163"/>
      <c r="EE23" s="99"/>
      <c r="EF23" s="136"/>
      <c r="EG23" s="30"/>
      <c r="EH23" s="104"/>
      <c r="EI23" s="30"/>
      <c r="EJ23" s="99"/>
      <c r="EK23" s="136"/>
      <c r="EL23" s="30"/>
      <c r="EM23" s="104"/>
      <c r="EN23" s="30"/>
      <c r="EO23" s="99"/>
      <c r="EP23" s="136"/>
      <c r="EQ23" s="75"/>
      <c r="ER23" s="193"/>
      <c r="ES23" s="75"/>
      <c r="ET23" s="99"/>
      <c r="EU23" s="136"/>
      <c r="EV23" s="30"/>
      <c r="EW23" s="104"/>
      <c r="EX23" s="30"/>
      <c r="EY23" s="99"/>
      <c r="EZ23" s="136"/>
      <c r="FA23" s="30"/>
      <c r="FB23" s="104"/>
      <c r="FC23" s="30"/>
      <c r="FD23" s="99"/>
      <c r="FE23" s="138">
        <v>8678.8</v>
      </c>
      <c r="FF23" s="139">
        <v>8203.4</v>
      </c>
      <c r="FG23" s="30">
        <f>FV23+GA23+FQ23+FL23</f>
        <v>4590.200000000001</v>
      </c>
      <c r="FH23" s="30">
        <f>FW23+GB23+FR23+FM23</f>
        <v>4590.200000000001</v>
      </c>
      <c r="FI23" s="112">
        <f>ROUND(FH23/FG23*100,1)</f>
        <v>100</v>
      </c>
      <c r="FJ23" s="30">
        <f>FY23+GD23+FT23+FO23</f>
        <v>4571.4</v>
      </c>
      <c r="FK23" s="113">
        <f>ROUND(FH23/FJ23*100,1)</f>
        <v>100.4</v>
      </c>
      <c r="FL23" s="136">
        <v>3163.3</v>
      </c>
      <c r="FM23" s="30">
        <v>3163.3</v>
      </c>
      <c r="FN23" s="112">
        <f>ROUND(FM23/FL23*100,1)</f>
        <v>100</v>
      </c>
      <c r="FO23" s="30">
        <v>3313.8</v>
      </c>
      <c r="FP23" s="127">
        <f>ROUND(FM23/FO23*100,1)</f>
        <v>95.5</v>
      </c>
      <c r="FQ23" s="136"/>
      <c r="FR23" s="30"/>
      <c r="FS23" s="112"/>
      <c r="FT23" s="30"/>
      <c r="FU23" s="87"/>
      <c r="FV23" s="136">
        <v>439.6</v>
      </c>
      <c r="FW23" s="30">
        <v>439.6</v>
      </c>
      <c r="FX23" s="108">
        <f>ROUND(FW23/FV23*100,1)</f>
        <v>100</v>
      </c>
      <c r="FY23" s="30">
        <v>408.4</v>
      </c>
      <c r="FZ23" s="114">
        <f>ROUND(FW23/FY23*100,1)</f>
        <v>107.6</v>
      </c>
      <c r="GA23" s="136">
        <v>987.3</v>
      </c>
      <c r="GB23" s="30">
        <v>987.3</v>
      </c>
      <c r="GC23" s="107">
        <f t="shared" si="36"/>
        <v>100</v>
      </c>
      <c r="GD23" s="30">
        <v>849.2</v>
      </c>
      <c r="GE23" s="104">
        <f>ROUND(GB23/GD23*100,1)</f>
        <v>116.3</v>
      </c>
      <c r="GF23" s="136">
        <f>FL23+GA23+FV23</f>
        <v>4590.200000000001</v>
      </c>
      <c r="GG23" s="136">
        <f>FM23+GB23+FW23</f>
        <v>4590.200000000001</v>
      </c>
      <c r="GH23" s="165">
        <f t="shared" si="38"/>
        <v>100</v>
      </c>
      <c r="GI23" s="75">
        <f>FO23+GD23+FY23</f>
        <v>4571.4</v>
      </c>
      <c r="GJ23" s="99">
        <f>ROUND(GG23/GI23*100,1)</f>
        <v>100.4</v>
      </c>
      <c r="GK23" s="15">
        <v>-48077</v>
      </c>
      <c r="GL23" s="10">
        <f t="shared" si="41"/>
        <v>52648.4</v>
      </c>
    </row>
    <row r="24" spans="1:241" ht="29.25" customHeight="1" thickBot="1">
      <c r="A24" s="115">
        <v>9</v>
      </c>
      <c r="B24" s="116" t="s">
        <v>47</v>
      </c>
      <c r="C24" s="117">
        <v>20074.4</v>
      </c>
      <c r="D24" s="118">
        <f>N24+CE24</f>
        <v>20081.6</v>
      </c>
      <c r="E24" s="117">
        <f>ROUND(D24/C24*100,I31)</f>
        <v>100</v>
      </c>
      <c r="F24" s="118"/>
      <c r="G24" s="119">
        <f>SUM(P24+CG24)</f>
        <v>12852</v>
      </c>
      <c r="H24" s="109">
        <f>SUM(Q24+CH24)</f>
        <v>17459.5</v>
      </c>
      <c r="I24" s="47">
        <f>ROUND(H24/G24*100,1)</f>
        <v>135.9</v>
      </c>
      <c r="J24" s="109">
        <f>ROUND(H24/D24*100,1)</f>
        <v>86.9</v>
      </c>
      <c r="K24" s="109">
        <f>T24+CK24</f>
        <v>12153.2</v>
      </c>
      <c r="L24" s="120">
        <f>ROUND(H24/K24*100,1)</f>
        <v>143.7</v>
      </c>
      <c r="M24" s="119">
        <v>17445.4</v>
      </c>
      <c r="N24" s="109">
        <v>17459.1</v>
      </c>
      <c r="O24" s="47">
        <f>ROUND(N24/M24*100,1)</f>
        <v>100.1</v>
      </c>
      <c r="P24" s="109">
        <f>V24+AA24+AP24+AU24+BE24+BJ24+BO24+BY24+AK24</f>
        <v>11314.9</v>
      </c>
      <c r="Q24" s="109">
        <f>W24+AB24+AQ24+AV24+BF24+BK24+BP24+BZ24+AL24+BA24</f>
        <v>15065.800000000001</v>
      </c>
      <c r="R24" s="47">
        <f>ROUND(Q24/P24*100,1)</f>
        <v>133.2</v>
      </c>
      <c r="S24" s="109">
        <f>Q24/N24*100</f>
        <v>86.29196235773897</v>
      </c>
      <c r="T24" s="109">
        <f>Y24+AD24+AS24+AX24+BH24+BM24+BR24+CB24+AN24</f>
        <v>10695.1</v>
      </c>
      <c r="U24" s="121">
        <f>ROUND(Q24/T24*100,1)</f>
        <v>140.9</v>
      </c>
      <c r="V24" s="119">
        <v>7527.1</v>
      </c>
      <c r="W24" s="109">
        <v>7557.2</v>
      </c>
      <c r="X24" s="47">
        <f>ROUND(W24/V24*100,1)</f>
        <v>100.4</v>
      </c>
      <c r="Y24" s="109">
        <v>6576.5</v>
      </c>
      <c r="Z24" s="118">
        <f>ROUND(W24/Y24*100,1)</f>
        <v>114.9</v>
      </c>
      <c r="AA24" s="122">
        <f>AF24</f>
        <v>938</v>
      </c>
      <c r="AB24" s="123">
        <f>AG24</f>
        <v>938.9</v>
      </c>
      <c r="AC24" s="47">
        <f>ROUND(AB24/AA24*100,1)</f>
        <v>100.1</v>
      </c>
      <c r="AD24" s="123">
        <f>AI24</f>
        <v>838.1</v>
      </c>
      <c r="AE24" s="48">
        <f>ROUND(AB24/AD24*100,1)</f>
        <v>112</v>
      </c>
      <c r="AF24" s="122">
        <v>938</v>
      </c>
      <c r="AG24" s="123">
        <v>938.9</v>
      </c>
      <c r="AH24" s="47">
        <f>ROUND(AG24/AF24*100,1)</f>
        <v>100.1</v>
      </c>
      <c r="AI24" s="123">
        <v>838.1</v>
      </c>
      <c r="AJ24" s="118">
        <f>ROUND(AG24/AI24*100,1)</f>
        <v>112</v>
      </c>
      <c r="AK24" s="119">
        <v>298</v>
      </c>
      <c r="AL24" s="47">
        <v>299.4</v>
      </c>
      <c r="AM24" s="47">
        <f>ROUND(AL24/AK24*100,1)</f>
        <v>100.5</v>
      </c>
      <c r="AN24" s="47">
        <v>201.2</v>
      </c>
      <c r="AO24" s="48">
        <f>AL24/AN24*100</f>
        <v>148.80715705765408</v>
      </c>
      <c r="AP24" s="109">
        <v>354</v>
      </c>
      <c r="AQ24" s="109">
        <v>390.6</v>
      </c>
      <c r="AR24" s="47">
        <f>ROUND(AQ24/AP24*100,1)</f>
        <v>110.3</v>
      </c>
      <c r="AS24" s="109">
        <v>1009.3</v>
      </c>
      <c r="AT24" s="48">
        <f>ROUND(AQ24/AS24*100,1)</f>
        <v>38.7</v>
      </c>
      <c r="AU24" s="109">
        <v>1642</v>
      </c>
      <c r="AV24" s="109">
        <v>4628</v>
      </c>
      <c r="AW24" s="47" t="s">
        <v>61</v>
      </c>
      <c r="AX24" s="109">
        <v>1450.6</v>
      </c>
      <c r="AY24" s="118" t="s">
        <v>61</v>
      </c>
      <c r="AZ24" s="119"/>
      <c r="BA24" s="47">
        <v>630.6</v>
      </c>
      <c r="BB24" s="47"/>
      <c r="BC24" s="47"/>
      <c r="BD24" s="121"/>
      <c r="BE24" s="109"/>
      <c r="BF24" s="109"/>
      <c r="BG24" s="47"/>
      <c r="BH24" s="109"/>
      <c r="BI24" s="48"/>
      <c r="BJ24" s="109"/>
      <c r="BK24" s="109"/>
      <c r="BL24" s="47"/>
      <c r="BM24" s="109"/>
      <c r="BN24" s="48"/>
      <c r="BO24" s="119">
        <v>555.8</v>
      </c>
      <c r="BP24" s="109">
        <v>622.5</v>
      </c>
      <c r="BQ24" s="47">
        <f>ROUND(BP24/BO24*100,1)</f>
        <v>112</v>
      </c>
      <c r="BR24" s="109">
        <v>619.4</v>
      </c>
      <c r="BS24" s="48">
        <f>ROUND(BP24/BR24*100,1)</f>
        <v>100.5</v>
      </c>
      <c r="BT24" s="118">
        <v>97</v>
      </c>
      <c r="BU24" s="47">
        <v>102.9</v>
      </c>
      <c r="BV24" s="47">
        <f>ROUND(BU24/BT24*100,1)</f>
        <v>106.1</v>
      </c>
      <c r="BW24" s="47">
        <v>183.8</v>
      </c>
      <c r="BX24" s="48">
        <f>ROUND(BU24/BW24*100,1)</f>
        <v>56</v>
      </c>
      <c r="BY24" s="122"/>
      <c r="BZ24" s="123">
        <v>-1.4</v>
      </c>
      <c r="CA24" s="47"/>
      <c r="CB24" s="123"/>
      <c r="CC24" s="48"/>
      <c r="CD24" s="118">
        <v>2629</v>
      </c>
      <c r="CE24" s="47">
        <v>2622.5</v>
      </c>
      <c r="CF24" s="47">
        <f>ROUND(CE24/CD24*100,1)</f>
        <v>99.8</v>
      </c>
      <c r="CG24" s="123">
        <f>CM24+DQ24+EA24+EU24+EZ24+DV24</f>
        <v>1537.1</v>
      </c>
      <c r="CH24" s="123">
        <f>CN24+DR24+EB24+EV24+FA24+DW24</f>
        <v>2393.7</v>
      </c>
      <c r="CI24" s="47">
        <f>ROUND(CH24/CG24*100,1)</f>
        <v>155.7</v>
      </c>
      <c r="CJ24" s="47">
        <f>CH24/CE24*100</f>
        <v>91.27550047664441</v>
      </c>
      <c r="CK24" s="123">
        <f>CP24+DT24+ED24+EX24+FC24+DY24</f>
        <v>1458.1</v>
      </c>
      <c r="CL24" s="48">
        <f>ROUND(CH24/CK24*100,1)</f>
        <v>164.2</v>
      </c>
      <c r="CM24" s="124">
        <f>CR24+CW24+DB24+DL24+DG24</f>
        <v>1389</v>
      </c>
      <c r="CN24" s="124">
        <f>CS24+CX24+DC24+DM24+DH24</f>
        <v>1390.6</v>
      </c>
      <c r="CO24" s="47">
        <f>ROUND(CN24/CM24*100,1)</f>
        <v>100.1</v>
      </c>
      <c r="CP24" s="109">
        <f>CU24+CZ24+DE24+DO24+DJ24</f>
        <v>1250.3</v>
      </c>
      <c r="CQ24" s="48">
        <f>ROUND(CN24/CP24*100,1)</f>
        <v>111.2</v>
      </c>
      <c r="CR24" s="119">
        <v>1160</v>
      </c>
      <c r="CS24" s="109">
        <v>1160.2</v>
      </c>
      <c r="CT24" s="47">
        <f>ROUND(CS24/CR24*100,1)</f>
        <v>100</v>
      </c>
      <c r="CU24" s="109">
        <v>1053.1</v>
      </c>
      <c r="CV24" s="48">
        <f>ROUND(CS24/CU24*100,1)</f>
        <v>110.2</v>
      </c>
      <c r="CW24" s="119"/>
      <c r="CX24" s="109"/>
      <c r="CY24" s="47"/>
      <c r="CZ24" s="109"/>
      <c r="DA24" s="48"/>
      <c r="DB24" s="119">
        <v>25</v>
      </c>
      <c r="DC24" s="109">
        <v>25</v>
      </c>
      <c r="DD24" s="191">
        <f>ROUND(DC24/DB24*100,1)</f>
        <v>100</v>
      </c>
      <c r="DE24" s="109">
        <v>21.5</v>
      </c>
      <c r="DF24" s="68">
        <f>ROUND(DC24/DE24*100,1)</f>
        <v>116.3</v>
      </c>
      <c r="DG24" s="119">
        <v>48</v>
      </c>
      <c r="DH24" s="47">
        <v>48.6</v>
      </c>
      <c r="DI24" s="191">
        <f>ROUND(DH24/DG24*100,1)</f>
        <v>101.3</v>
      </c>
      <c r="DJ24" s="47">
        <v>69.2</v>
      </c>
      <c r="DK24" s="68">
        <f>ROUND(DH24/DJ24*100,1)</f>
        <v>70.2</v>
      </c>
      <c r="DL24" s="122">
        <v>156</v>
      </c>
      <c r="DM24" s="123">
        <v>156.8</v>
      </c>
      <c r="DN24" s="47">
        <f>ROUND(DM24/DL24*100,1)</f>
        <v>100.5</v>
      </c>
      <c r="DO24" s="123">
        <v>106.5</v>
      </c>
      <c r="DP24" s="118">
        <f>ROUND(DM24/DO24*100,1)</f>
        <v>147.2</v>
      </c>
      <c r="DQ24" s="119"/>
      <c r="DR24" s="109">
        <v>2.2</v>
      </c>
      <c r="DS24" s="100"/>
      <c r="DT24" s="109">
        <v>1.6</v>
      </c>
      <c r="DU24" s="118">
        <f>ROUND(DR24/DT24*100,1)</f>
        <v>137.5</v>
      </c>
      <c r="DV24" s="192">
        <v>54</v>
      </c>
      <c r="DW24" s="47">
        <v>180</v>
      </c>
      <c r="DX24" s="47">
        <f>ROUND(DW24/DV24*100,1)</f>
        <v>333.3</v>
      </c>
      <c r="DY24" s="47">
        <v>66.9</v>
      </c>
      <c r="DZ24" s="48">
        <f>ROUND(DW24/DY24*100,1)</f>
        <v>269.1</v>
      </c>
      <c r="EA24" s="109">
        <f>EK24+EP24</f>
        <v>70</v>
      </c>
      <c r="EB24" s="109">
        <f>EL24+EQ24</f>
        <v>688.2</v>
      </c>
      <c r="EC24" s="109">
        <f>EB24/EA24*100</f>
        <v>983.1428571428572</v>
      </c>
      <c r="ED24" s="109">
        <f>EN24+ES24</f>
        <v>91.1</v>
      </c>
      <c r="EE24" s="196">
        <f>ROUND(EB24/ED24*100,1)</f>
        <v>755.4</v>
      </c>
      <c r="EF24" s="119"/>
      <c r="EG24" s="109"/>
      <c r="EH24" s="47"/>
      <c r="EI24" s="109"/>
      <c r="EJ24" s="48"/>
      <c r="EK24" s="119">
        <v>70</v>
      </c>
      <c r="EL24" s="109">
        <v>688.2</v>
      </c>
      <c r="EM24" s="47" t="s">
        <v>61</v>
      </c>
      <c r="EN24" s="109">
        <v>64.1</v>
      </c>
      <c r="EO24" s="48"/>
      <c r="EP24" s="122"/>
      <c r="EQ24" s="123"/>
      <c r="ER24" s="193"/>
      <c r="ES24" s="123">
        <v>27</v>
      </c>
      <c r="ET24" s="48"/>
      <c r="EU24" s="109">
        <v>24.1</v>
      </c>
      <c r="EV24" s="109">
        <v>132.7</v>
      </c>
      <c r="EW24" s="47" t="s">
        <v>61</v>
      </c>
      <c r="EX24" s="109">
        <v>48.2</v>
      </c>
      <c r="EY24" s="48" t="s">
        <v>61</v>
      </c>
      <c r="EZ24" s="119"/>
      <c r="FA24" s="109"/>
      <c r="FB24" s="47"/>
      <c r="FC24" s="109"/>
      <c r="FD24" s="48"/>
      <c r="FE24" s="119">
        <v>251451.6</v>
      </c>
      <c r="FF24" s="120">
        <v>273960.4</v>
      </c>
      <c r="FG24" s="123">
        <f>FL24+FQ24+FV24+GA24</f>
        <v>177882.19999999998</v>
      </c>
      <c r="FH24" s="123">
        <f>FM24+FR24+FW24+GB24</f>
        <v>177221.19999999998</v>
      </c>
      <c r="FI24" s="47">
        <f>ROUND(FH24/FG24*100,1)</f>
        <v>99.6</v>
      </c>
      <c r="FJ24" s="123">
        <f>FO24+FT24+FY24+GD24</f>
        <v>153639.4</v>
      </c>
      <c r="FK24" s="48">
        <f>ROUND(FH24/FJ24*100,1)</f>
        <v>115.3</v>
      </c>
      <c r="FL24" s="119">
        <v>47322.5</v>
      </c>
      <c r="FM24" s="109">
        <v>47322.5</v>
      </c>
      <c r="FN24" s="47">
        <f>ROUND(FM24/FL24*100,1)</f>
        <v>100</v>
      </c>
      <c r="FO24" s="109">
        <v>45243.1</v>
      </c>
      <c r="FP24" s="118">
        <f>ROUND(FM24/FO24*100,1)</f>
        <v>104.6</v>
      </c>
      <c r="FQ24" s="119">
        <v>19563.2</v>
      </c>
      <c r="FR24" s="109">
        <v>19563.2</v>
      </c>
      <c r="FS24" s="47">
        <f>ROUND(FR24/FQ24*100,1)</f>
        <v>100</v>
      </c>
      <c r="FT24" s="109">
        <v>13170.3</v>
      </c>
      <c r="FU24" s="118">
        <f>ROUND(FR24/FT24*100,1)</f>
        <v>148.5</v>
      </c>
      <c r="FV24" s="119">
        <v>107684.6</v>
      </c>
      <c r="FW24" s="109">
        <v>107023.6</v>
      </c>
      <c r="FX24" s="45">
        <f>ROUND(FW24/FV24*100,1)</f>
        <v>99.4</v>
      </c>
      <c r="FY24" s="109">
        <v>95226</v>
      </c>
      <c r="FZ24" s="46">
        <f>ROUND(FW24/FY24*100,1)</f>
        <v>112.4</v>
      </c>
      <c r="GA24" s="119">
        <v>3311.9</v>
      </c>
      <c r="GB24" s="109">
        <v>3311.9</v>
      </c>
      <c r="GC24" s="47">
        <f t="shared" si="36"/>
        <v>100</v>
      </c>
      <c r="GD24" s="109"/>
      <c r="GE24" s="47"/>
      <c r="GF24" s="124">
        <f>G24+FG24</f>
        <v>190734.19999999998</v>
      </c>
      <c r="GG24" s="122">
        <f>H24+FH24</f>
        <v>194680.69999999998</v>
      </c>
      <c r="GH24" s="47">
        <f>ROUND(GG24/GF24*100,1)</f>
        <v>102.1</v>
      </c>
      <c r="GI24" s="109">
        <f>K24+FJ24</f>
        <v>165792.6</v>
      </c>
      <c r="GJ24" s="48">
        <f>ROUND(GG24/GI24*100,1)</f>
        <v>117.4</v>
      </c>
      <c r="GK24" s="39">
        <v>1582263</v>
      </c>
      <c r="GL24" s="49">
        <f t="shared" si="41"/>
        <v>-1416470.4</v>
      </c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</row>
    <row r="25" spans="1:194" ht="20.25" customHeight="1" thickBot="1">
      <c r="A25" s="141">
        <v>10</v>
      </c>
      <c r="B25" s="159" t="s">
        <v>49</v>
      </c>
      <c r="C25" s="154">
        <f>C22-C23+C24</f>
        <v>44238.5</v>
      </c>
      <c r="D25" s="154">
        <f aca="true" t="shared" si="51" ref="D25:K25">D22-D23+D24</f>
        <v>44975.899999999994</v>
      </c>
      <c r="E25" s="175">
        <f>ROUND(D25/C25*100,I32)</f>
        <v>102</v>
      </c>
      <c r="F25" s="154">
        <f t="shared" si="51"/>
        <v>0</v>
      </c>
      <c r="G25" s="154">
        <f t="shared" si="51"/>
        <v>26863.1</v>
      </c>
      <c r="H25" s="149">
        <f t="shared" si="51"/>
        <v>32189.5</v>
      </c>
      <c r="I25" s="149">
        <f>ROUND(H25/G25*100,1)</f>
        <v>119.8</v>
      </c>
      <c r="J25" s="149">
        <f>ROUND(H25/D25*100,1)</f>
        <v>71.6</v>
      </c>
      <c r="K25" s="149">
        <f t="shared" si="51"/>
        <v>25282.1</v>
      </c>
      <c r="L25" s="162">
        <f>ROUND(H25/K25*100,1)</f>
        <v>127.3</v>
      </c>
      <c r="M25" s="147">
        <f>SUM(M22+M24)</f>
        <v>39855.3</v>
      </c>
      <c r="N25" s="148">
        <f>SUM(N22+N24)</f>
        <v>40018.299999999996</v>
      </c>
      <c r="O25" s="151">
        <f>ROUND(N25/M25*100,1)</f>
        <v>100.4</v>
      </c>
      <c r="P25" s="151">
        <f>SUM(P22+P24)</f>
        <v>24791</v>
      </c>
      <c r="Q25" s="148">
        <f>SUM(Q22+Q24)</f>
        <v>29246.4</v>
      </c>
      <c r="R25" s="149">
        <f>ROUND(Q25/P25*100,1)</f>
        <v>118</v>
      </c>
      <c r="S25" s="149">
        <f>Q25/N25*100</f>
        <v>73.08256472663757</v>
      </c>
      <c r="T25" s="148">
        <f>SUM(T22+T24)</f>
        <v>23001.899999999998</v>
      </c>
      <c r="U25" s="150">
        <f>ROUND(Q25/T25*100,1)</f>
        <v>127.1</v>
      </c>
      <c r="V25" s="147">
        <f>SUM(V22+V24)</f>
        <v>8027.1</v>
      </c>
      <c r="W25" s="148">
        <f>SUM(W22+W24)</f>
        <v>8096.099999999999</v>
      </c>
      <c r="X25" s="149">
        <f>ROUND(W25/V25*100,1)</f>
        <v>100.9</v>
      </c>
      <c r="Y25" s="148">
        <f>SUM(Y22+Y24)</f>
        <v>7046.2</v>
      </c>
      <c r="Z25" s="152">
        <f>ROUND(W25/Y25*100,1)</f>
        <v>114.9</v>
      </c>
      <c r="AA25" s="147">
        <f>SUM(AA22+AA24)</f>
        <v>4370.2</v>
      </c>
      <c r="AB25" s="148">
        <f>SUM(AB22+AB24)</f>
        <v>4376.099999999999</v>
      </c>
      <c r="AC25" s="149">
        <f>ROUND(AB25/AA25*100,1)</f>
        <v>100.1</v>
      </c>
      <c r="AD25" s="148">
        <f>SUM(AD22+AD24)</f>
        <v>3906.2</v>
      </c>
      <c r="AE25" s="153">
        <f>ROUND(AB25/AD25*100,1)</f>
        <v>112</v>
      </c>
      <c r="AF25" s="147">
        <f>SUM(AF22+AF24)</f>
        <v>4370.2</v>
      </c>
      <c r="AG25" s="148">
        <f>SUM(AG22+AG24)</f>
        <v>4376.099999999999</v>
      </c>
      <c r="AH25" s="149">
        <f>ROUND(AG25/AF25*100,1)</f>
        <v>100.1</v>
      </c>
      <c r="AI25" s="148">
        <f>SUM(AI22+AI24)</f>
        <v>3906.2</v>
      </c>
      <c r="AJ25" s="152">
        <f>ROUND(AG25/AI25*100,1)</f>
        <v>112</v>
      </c>
      <c r="AK25" s="180">
        <f>AK24</f>
        <v>298</v>
      </c>
      <c r="AL25" s="181">
        <f>AL24</f>
        <v>299.4</v>
      </c>
      <c r="AM25" s="181">
        <f>ROUND(AL25/AK25*100,1)</f>
        <v>100.5</v>
      </c>
      <c r="AN25" s="182">
        <f>AN24</f>
        <v>201.2</v>
      </c>
      <c r="AO25" s="179">
        <f>AL25/AN25*100</f>
        <v>148.80715705765408</v>
      </c>
      <c r="AP25" s="183">
        <f>SUM(AP22+AP24)</f>
        <v>354</v>
      </c>
      <c r="AQ25" s="184">
        <f>SUM(AQ22+AQ24)</f>
        <v>390.6</v>
      </c>
      <c r="AR25" s="181">
        <f>ROUND(AQ25/AP25*100,1)</f>
        <v>110.3</v>
      </c>
      <c r="AS25" s="184">
        <f>SUM(AS22+AS24)</f>
        <v>1009.3</v>
      </c>
      <c r="AT25" s="179">
        <f>ROUND(AQ25/AS25*100,1)</f>
        <v>38.7</v>
      </c>
      <c r="AU25" s="184">
        <f>SUM(AU22+AU24)</f>
        <v>3000.4</v>
      </c>
      <c r="AV25" s="184">
        <f>SUM(AV22+AV24)</f>
        <v>6611.4</v>
      </c>
      <c r="AW25" s="181" t="s">
        <v>61</v>
      </c>
      <c r="AX25" s="184">
        <f>SUM(AX22+AX24)</f>
        <v>2072.4</v>
      </c>
      <c r="AY25" s="185" t="s">
        <v>61</v>
      </c>
      <c r="AZ25" s="180"/>
      <c r="BA25" s="184">
        <f>SUM(BA22+BA24)</f>
        <v>630.6</v>
      </c>
      <c r="BB25" s="181"/>
      <c r="BC25" s="181"/>
      <c r="BD25" s="161"/>
      <c r="BE25" s="151">
        <f>SUM(BE22+BE24)</f>
        <v>143</v>
      </c>
      <c r="BF25" s="148">
        <f>SUM(BF22+BF24)</f>
        <v>152.7</v>
      </c>
      <c r="BG25" s="149">
        <f>ROUND(BF25/BE25*100,1)</f>
        <v>106.8</v>
      </c>
      <c r="BH25" s="148">
        <f>SUM(BH22+BH24)</f>
        <v>295.50000000000006</v>
      </c>
      <c r="BI25" s="153">
        <f>ROUND(BF25/BH25*100,1)</f>
        <v>51.7</v>
      </c>
      <c r="BJ25" s="151">
        <f>SUM(BJ22+BJ24)</f>
        <v>8042.5</v>
      </c>
      <c r="BK25" s="148">
        <f>SUM(BK22+BK24)</f>
        <v>8067.3</v>
      </c>
      <c r="BL25" s="149">
        <f>ROUND(BK25/BJ25*100,1)</f>
        <v>100.3</v>
      </c>
      <c r="BM25" s="148">
        <f>SUM(BM22+BM24)</f>
        <v>7851.7</v>
      </c>
      <c r="BN25" s="153">
        <f>ROUND(BK25/BM25*100,1)</f>
        <v>102.7</v>
      </c>
      <c r="BO25" s="147">
        <f>SUM(BO22+BO24)</f>
        <v>555.8</v>
      </c>
      <c r="BP25" s="148">
        <f>SUM(BP22+BP24)</f>
        <v>623.6</v>
      </c>
      <c r="BQ25" s="197">
        <f>ROUND(BP25/BO25*100,1)</f>
        <v>112.2</v>
      </c>
      <c r="BR25" s="148">
        <f>SUM(BR22+BR24)</f>
        <v>619.4</v>
      </c>
      <c r="BS25" s="153">
        <f>ROUND(BP25/BR25*100,1)</f>
        <v>100.7</v>
      </c>
      <c r="BT25" s="147">
        <f>SUM(BT22+BT24)</f>
        <v>97</v>
      </c>
      <c r="BU25" s="148">
        <f>SUM(BU22+BU24)</f>
        <v>102.9</v>
      </c>
      <c r="BV25" s="194">
        <f>ROUND(BU25/BT25*100,1)</f>
        <v>106.1</v>
      </c>
      <c r="BW25" s="148">
        <f>SUM(BW22+BW24)</f>
        <v>183.8</v>
      </c>
      <c r="BX25" s="153">
        <f>ROUND(BU25/BW25*100,1)</f>
        <v>56</v>
      </c>
      <c r="BY25" s="147"/>
      <c r="BZ25" s="148">
        <f>BZ24+BZ22</f>
        <v>-1.4</v>
      </c>
      <c r="CA25" s="149"/>
      <c r="CB25" s="148">
        <f>CB24+CB22</f>
        <v>0</v>
      </c>
      <c r="CC25" s="153"/>
      <c r="CD25" s="148">
        <f>SUM(CD22+CD24)</f>
        <v>4383.2</v>
      </c>
      <c r="CE25" s="148">
        <f>SUM(CE22+CE24)</f>
        <v>4957.6</v>
      </c>
      <c r="CF25" s="149">
        <f>ROUND(CE25/CD25*100,1)</f>
        <v>113.1</v>
      </c>
      <c r="CG25" s="148">
        <f>SUM(CG22+CG24)</f>
        <v>2072.1</v>
      </c>
      <c r="CH25" s="151">
        <f>SUM(CH22+CH24)</f>
        <v>2943.1</v>
      </c>
      <c r="CI25" s="149">
        <f>ROUND(CH25/CG25*100,1)</f>
        <v>142</v>
      </c>
      <c r="CJ25" s="158">
        <f>CH25/CE25*100</f>
        <v>59.36541875100855</v>
      </c>
      <c r="CK25" s="151">
        <f>SUM(CK22+CK24)</f>
        <v>2280.2</v>
      </c>
      <c r="CL25" s="150">
        <f>ROUND(CH25/CK25*100,1)</f>
        <v>129.1</v>
      </c>
      <c r="CM25" s="151">
        <f>SUM(CM22+CM24)</f>
        <v>1882.9</v>
      </c>
      <c r="CN25" s="151">
        <f>SUM(CN22+CN24)</f>
        <v>1898.3</v>
      </c>
      <c r="CO25" s="149">
        <f>ROUND(CN25/CM25*100,1)</f>
        <v>100.8</v>
      </c>
      <c r="CP25" s="151">
        <f>SUM(CP22+CP24)</f>
        <v>1858.2</v>
      </c>
      <c r="CQ25" s="153">
        <f>ROUND(CN25/CP25*100,1)</f>
        <v>102.2</v>
      </c>
      <c r="CR25" s="147">
        <f>SUM(CR22+CR24)</f>
        <v>1391.7</v>
      </c>
      <c r="CS25" s="148">
        <f>SUM(CS22+CS24)</f>
        <v>1392.6</v>
      </c>
      <c r="CT25" s="149">
        <f>ROUND(CS25/CR25*100,1)</f>
        <v>100.1</v>
      </c>
      <c r="CU25" s="148">
        <f>SUM(CU22+CU24)</f>
        <v>1278.8999999999999</v>
      </c>
      <c r="CV25" s="153">
        <f>ROUND(CS25/CU25*100,1)</f>
        <v>108.9</v>
      </c>
      <c r="CW25" s="147"/>
      <c r="CX25" s="148"/>
      <c r="CY25" s="149"/>
      <c r="CZ25" s="148"/>
      <c r="DA25" s="153"/>
      <c r="DB25" s="147">
        <f>SUM(DB22+DB24)</f>
        <v>172.8</v>
      </c>
      <c r="DC25" s="148">
        <f>SUM(DC22+DC24)</f>
        <v>173.9</v>
      </c>
      <c r="DD25" s="149">
        <f>ROUND(DC25/DB25*100,1)</f>
        <v>100.6</v>
      </c>
      <c r="DE25" s="148">
        <f>SUM(DE22+DE24)</f>
        <v>244.3</v>
      </c>
      <c r="DF25" s="152">
        <f>ROUND(DC25/DE25*100,1)</f>
        <v>71.2</v>
      </c>
      <c r="DG25" s="154">
        <f>DG24</f>
        <v>48</v>
      </c>
      <c r="DH25" s="154">
        <f>DH24</f>
        <v>48.6</v>
      </c>
      <c r="DI25" s="154">
        <f>DI24</f>
        <v>101.3</v>
      </c>
      <c r="DJ25" s="182">
        <f>DJ24</f>
        <v>69.2</v>
      </c>
      <c r="DK25" s="152">
        <f>ROUND(DH25/DJ25*100,1)</f>
        <v>70.2</v>
      </c>
      <c r="DL25" s="147">
        <f>SUM(DL22+DL24)</f>
        <v>270.4</v>
      </c>
      <c r="DM25" s="151">
        <f>SUM(DM22+DM24)</f>
        <v>283.20000000000005</v>
      </c>
      <c r="DN25" s="149">
        <f>ROUND(DM25/DL25*100,1)</f>
        <v>104.7</v>
      </c>
      <c r="DO25" s="148">
        <f>SUM(DO22+DO24)</f>
        <v>265.8</v>
      </c>
      <c r="DP25" s="152">
        <f>ROUND(DM25/DO25*100,1)</f>
        <v>106.5</v>
      </c>
      <c r="DQ25" s="147">
        <f>SUM(DQ22+DQ24)</f>
        <v>0</v>
      </c>
      <c r="DR25" s="148">
        <f>SUM(DR22+DR24)</f>
        <v>2.2</v>
      </c>
      <c r="DS25" s="149">
        <f>DS24</f>
        <v>0</v>
      </c>
      <c r="DT25" s="148">
        <f>SUM(DT22+DT24)</f>
        <v>1.6</v>
      </c>
      <c r="DU25" s="150">
        <f>ROUND(DR25/DT25*100,1)</f>
        <v>137.5</v>
      </c>
      <c r="DV25" s="158">
        <f>DV24+DV22</f>
        <v>93</v>
      </c>
      <c r="DW25" s="154">
        <f>DW24+DW22</f>
        <v>219.6</v>
      </c>
      <c r="DX25" s="182">
        <f>ROUND(DW25/DV25*100,1)</f>
        <v>236.1</v>
      </c>
      <c r="DY25" s="149">
        <f>DY24+DY22</f>
        <v>117.60000000000001</v>
      </c>
      <c r="DZ25" s="152">
        <f>ROUND(DW25/DY25*100,1)</f>
        <v>186.7</v>
      </c>
      <c r="EA25" s="147">
        <f>SUM(EA22+EA24)</f>
        <v>70</v>
      </c>
      <c r="EB25" s="148">
        <f>SUM(EB22+EB24)</f>
        <v>688.2</v>
      </c>
      <c r="EC25" s="149">
        <f>EB25/EA25*100</f>
        <v>983.1428571428572</v>
      </c>
      <c r="ED25" s="148">
        <f>SUM(ED22+ED24)</f>
        <v>254.1</v>
      </c>
      <c r="EE25" s="153">
        <f>ROUND(EB25/ED25*100,1)</f>
        <v>270.8</v>
      </c>
      <c r="EF25" s="147">
        <f>SUM(EF22+EF24)</f>
        <v>0</v>
      </c>
      <c r="EG25" s="148">
        <f>SUM(EG22+EG24)</f>
        <v>0</v>
      </c>
      <c r="EH25" s="149" t="e">
        <f>ROUND(EG25/EF25*100,1)</f>
        <v>#DIV/0!</v>
      </c>
      <c r="EI25" s="148"/>
      <c r="EJ25" s="153"/>
      <c r="EK25" s="180">
        <f>EK24</f>
        <v>70</v>
      </c>
      <c r="EL25" s="180">
        <f>EL24</f>
        <v>688.2</v>
      </c>
      <c r="EM25" s="149" t="s">
        <v>61</v>
      </c>
      <c r="EN25" s="148">
        <f>SUM(EN22+EN24)</f>
        <v>64.1</v>
      </c>
      <c r="EO25" s="153"/>
      <c r="EP25" s="143">
        <f>SUM(EP22+EP24)</f>
        <v>0</v>
      </c>
      <c r="EQ25" s="143">
        <f>SUM(EQ22+EQ24)</f>
        <v>0</v>
      </c>
      <c r="ER25" s="156"/>
      <c r="ES25" s="151">
        <f>SUM(ES22+ES24)</f>
        <v>190</v>
      </c>
      <c r="ET25" s="153"/>
      <c r="EU25" s="147">
        <f>SUM(EU22+EU24)</f>
        <v>26.200000000000003</v>
      </c>
      <c r="EV25" s="148">
        <f>SUM(EV22+EV24)</f>
        <v>134.79999999999998</v>
      </c>
      <c r="EW25" s="186" t="s">
        <v>61</v>
      </c>
      <c r="EX25" s="148">
        <f>SUM(EX22+EX24)</f>
        <v>48.2</v>
      </c>
      <c r="EY25" s="153" t="s">
        <v>61</v>
      </c>
      <c r="EZ25" s="147"/>
      <c r="FA25" s="148">
        <f>FA24+FA22</f>
        <v>0</v>
      </c>
      <c r="FB25" s="149"/>
      <c r="FC25" s="148">
        <f>FC22+FC24</f>
        <v>0.5</v>
      </c>
      <c r="FD25" s="153"/>
      <c r="FE25" s="154">
        <f>FE22-FE23+FE24</f>
        <v>274534.8</v>
      </c>
      <c r="FF25" s="155">
        <f>FF22-FF23+FF24</f>
        <v>290018.60000000003</v>
      </c>
      <c r="FG25" s="148">
        <f>FG22-FG23+FG24</f>
        <v>192045.49999999997</v>
      </c>
      <c r="FH25" s="148">
        <f>FH22-FH23+FH24</f>
        <v>191384.49999999997</v>
      </c>
      <c r="FI25" s="149">
        <f>ROUND(FH25/FG25*100,1)</f>
        <v>99.7</v>
      </c>
      <c r="FJ25" s="148">
        <f>FJ22-FJ23+FJ24</f>
        <v>171706.9</v>
      </c>
      <c r="FK25" s="153">
        <f>ROUND(FH25/FJ25*100,1)</f>
        <v>111.5</v>
      </c>
      <c r="FL25" s="147">
        <f>FL22-FL23+FL24</f>
        <v>47322.5</v>
      </c>
      <c r="FM25" s="148">
        <f>FM22-FM23+FM24</f>
        <v>47322.5</v>
      </c>
      <c r="FN25" s="149">
        <f>ROUND(FM25/FL25*100,1)</f>
        <v>100</v>
      </c>
      <c r="FO25" s="148">
        <f>SUM(FO22-FO23+FO24)</f>
        <v>45243.1</v>
      </c>
      <c r="FP25" s="152">
        <f>ROUND(FM25/FO25*100,1)</f>
        <v>104.6</v>
      </c>
      <c r="FQ25" s="143">
        <f>FQ24+FQ22</f>
        <v>33726.5</v>
      </c>
      <c r="FR25" s="148">
        <f>FR24+FR22</f>
        <v>33726.5</v>
      </c>
      <c r="FS25" s="149">
        <f>ROUND(FR25/FQ25*100,1)</f>
        <v>100</v>
      </c>
      <c r="FT25" s="148">
        <f>FT22+FT24</f>
        <v>31237.8</v>
      </c>
      <c r="FU25" s="152">
        <f>ROUND(FR25/FT25*100,1)</f>
        <v>108</v>
      </c>
      <c r="FV25" s="147">
        <f>FV22+FV24-FV23</f>
        <v>107684.6</v>
      </c>
      <c r="FW25" s="147">
        <f>FW22+FW24-FW23</f>
        <v>107023.6</v>
      </c>
      <c r="FX25" s="156">
        <f>ROUND(FW25/FV25*100,1)</f>
        <v>99.4</v>
      </c>
      <c r="FY25" s="148">
        <f>FY22+FY24-FY23</f>
        <v>95226</v>
      </c>
      <c r="FZ25" s="152">
        <f>ROUND(FW25/FY25*100,1)</f>
        <v>112.4</v>
      </c>
      <c r="GA25" s="198">
        <f>GA24</f>
        <v>3311.9</v>
      </c>
      <c r="GB25" s="198">
        <f>GB24</f>
        <v>3311.9</v>
      </c>
      <c r="GC25" s="149">
        <f t="shared" si="36"/>
        <v>100</v>
      </c>
      <c r="GD25" s="148"/>
      <c r="GE25" s="150"/>
      <c r="GF25" s="151">
        <f>GF22-GF23+GF24</f>
        <v>218908.59999999998</v>
      </c>
      <c r="GG25" s="148">
        <f>GG22-GG23+GG24</f>
        <v>223573.99999999997</v>
      </c>
      <c r="GH25" s="149">
        <f>ROUND(GG25/GF25*100,1)</f>
        <v>102.1</v>
      </c>
      <c r="GI25" s="148">
        <f>GI22-GI23+GI24</f>
        <v>196989</v>
      </c>
      <c r="GJ25" s="153">
        <f>ROUND(GG25/GI25*100,1)</f>
        <v>113.5</v>
      </c>
      <c r="GK25" s="17">
        <v>2011013</v>
      </c>
      <c r="GL25" s="10">
        <f t="shared" si="41"/>
        <v>-1814024</v>
      </c>
    </row>
    <row r="26" spans="1:194" ht="15">
      <c r="A26" s="1"/>
      <c r="B26" s="1"/>
      <c r="C26" s="1"/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1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43"/>
      <c r="CC26" s="1"/>
      <c r="CD26" s="1"/>
      <c r="CE26" s="1"/>
      <c r="CF26" s="18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74"/>
      <c r="ES26" s="1"/>
      <c r="ET26" s="1"/>
      <c r="EU26" s="1"/>
      <c r="EV26" s="1"/>
      <c r="EW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0">
        <f t="shared" si="41"/>
        <v>0</v>
      </c>
    </row>
    <row r="27" spans="42:194" s="20" customFormat="1" ht="15"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CB27" s="44"/>
      <c r="CP27" s="18"/>
      <c r="DO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I27" s="18"/>
      <c r="GL27" s="11"/>
    </row>
    <row r="28" spans="4:181" ht="15">
      <c r="D28" s="20"/>
      <c r="M28" s="125"/>
      <c r="O28" s="20"/>
      <c r="AD28" s="20"/>
      <c r="CB28" s="44"/>
      <c r="CD28" s="20"/>
      <c r="CP28" s="20"/>
      <c r="DO28" s="18"/>
      <c r="ES28" s="18"/>
      <c r="EX28" s="20"/>
      <c r="FY28" s="20"/>
    </row>
    <row r="29" spans="30:159" ht="15">
      <c r="AD29" s="20"/>
      <c r="BB29" s="2" t="s">
        <v>65</v>
      </c>
      <c r="BR29" s="20"/>
      <c r="CB29" s="44"/>
      <c r="ES29" s="18"/>
      <c r="EX29" s="20"/>
      <c r="FC29" s="20"/>
    </row>
    <row r="30" spans="80:141" ht="12.75">
      <c r="CB30" s="42"/>
      <c r="CN30" s="20"/>
      <c r="EK30" s="2" t="s">
        <v>65</v>
      </c>
    </row>
    <row r="31" ht="12.75">
      <c r="CB31" s="42"/>
    </row>
  </sheetData>
  <sheetProtection/>
  <mergeCells count="232">
    <mergeCell ref="C8:U8"/>
    <mergeCell ref="FE14:FE15"/>
    <mergeCell ref="FF14:FF15"/>
    <mergeCell ref="GD14:GD15"/>
    <mergeCell ref="FP14:FP15"/>
    <mergeCell ref="FJ14:FJ15"/>
    <mergeCell ref="FI14:FI15"/>
    <mergeCell ref="GC14:GC15"/>
    <mergeCell ref="FT14:FT15"/>
    <mergeCell ref="FL12:GE12"/>
    <mergeCell ref="FV14:FV15"/>
    <mergeCell ref="FQ14:FQ15"/>
    <mergeCell ref="T11:U11"/>
    <mergeCell ref="BE12:BI13"/>
    <mergeCell ref="BW14:BW15"/>
    <mergeCell ref="CM12:CQ13"/>
    <mergeCell ref="M12:U13"/>
    <mergeCell ref="M14:M15"/>
    <mergeCell ref="N14:N15"/>
    <mergeCell ref="O14:O15"/>
    <mergeCell ref="GE14:GE15"/>
    <mergeCell ref="GF12:GJ13"/>
    <mergeCell ref="GA14:GA15"/>
    <mergeCell ref="GB14:GB15"/>
    <mergeCell ref="GI14:GI15"/>
    <mergeCell ref="GJ14:GJ15"/>
    <mergeCell ref="GA13:GE13"/>
    <mergeCell ref="GH14:GH15"/>
    <mergeCell ref="GF14:GF15"/>
    <mergeCell ref="GG14:GG15"/>
    <mergeCell ref="S14:S15"/>
    <mergeCell ref="U14:U15"/>
    <mergeCell ref="Q14:Q15"/>
    <mergeCell ref="AU12:AY13"/>
    <mergeCell ref="FQ13:FU13"/>
    <mergeCell ref="FV13:FZ13"/>
    <mergeCell ref="FW14:FW15"/>
    <mergeCell ref="FX14:FX15"/>
    <mergeCell ref="FY14:FY15"/>
    <mergeCell ref="FZ14:FZ15"/>
    <mergeCell ref="BT12:BX13"/>
    <mergeCell ref="DQ12:DU13"/>
    <mergeCell ref="EU12:EY13"/>
    <mergeCell ref="EI14:EI15"/>
    <mergeCell ref="EJ14:EJ15"/>
    <mergeCell ref="CN14:CN15"/>
    <mergeCell ref="CO14:CO15"/>
    <mergeCell ref="CR13:CV13"/>
    <mergeCell ref="CR14:CR15"/>
    <mergeCell ref="EC14:EC15"/>
    <mergeCell ref="EB14:EB15"/>
    <mergeCell ref="FL13:FP13"/>
    <mergeCell ref="FU14:FU15"/>
    <mergeCell ref="FR14:FR15"/>
    <mergeCell ref="FS14:FS15"/>
    <mergeCell ref="EZ12:FD13"/>
    <mergeCell ref="FO14:FO15"/>
    <mergeCell ref="FD14:FD15"/>
    <mergeCell ref="FH14:FH15"/>
    <mergeCell ref="FN14:FN15"/>
    <mergeCell ref="FG14:FG15"/>
    <mergeCell ref="FM14:FM15"/>
    <mergeCell ref="EK13:EO13"/>
    <mergeCell ref="EP13:ET13"/>
    <mergeCell ref="FE12:FK13"/>
    <mergeCell ref="ER14:ER15"/>
    <mergeCell ref="EX14:EX15"/>
    <mergeCell ref="FK14:FK15"/>
    <mergeCell ref="FA14:FA15"/>
    <mergeCell ref="FB14:FB15"/>
    <mergeCell ref="BJ12:BN13"/>
    <mergeCell ref="CD12:CL13"/>
    <mergeCell ref="BY12:CC13"/>
    <mergeCell ref="BO12:BS13"/>
    <mergeCell ref="EM14:EM15"/>
    <mergeCell ref="BR14:BR15"/>
    <mergeCell ref="BQ14:BQ15"/>
    <mergeCell ref="BL14:BL15"/>
    <mergeCell ref="BM14:BM15"/>
    <mergeCell ref="ED14:ED15"/>
    <mergeCell ref="L14:L15"/>
    <mergeCell ref="EF13:EJ13"/>
    <mergeCell ref="EA12:EE13"/>
    <mergeCell ref="EF12:ET12"/>
    <mergeCell ref="AP12:AT13"/>
    <mergeCell ref="AG14:AG15"/>
    <mergeCell ref="CR12:DP12"/>
    <mergeCell ref="CW13:DA13"/>
    <mergeCell ref="DB13:DF13"/>
    <mergeCell ref="DL13:DP13"/>
    <mergeCell ref="BG14:BG15"/>
    <mergeCell ref="BH14:BH15"/>
    <mergeCell ref="AF13:AJ13"/>
    <mergeCell ref="K14:K15"/>
    <mergeCell ref="D12:D15"/>
    <mergeCell ref="AI14:AI15"/>
    <mergeCell ref="AT14:AT15"/>
    <mergeCell ref="G12:L13"/>
    <mergeCell ref="J14:J15"/>
    <mergeCell ref="AA12:AE13"/>
    <mergeCell ref="A12:A15"/>
    <mergeCell ref="B12:B15"/>
    <mergeCell ref="R14:R15"/>
    <mergeCell ref="T14:T15"/>
    <mergeCell ref="G14:G15"/>
    <mergeCell ref="H14:H15"/>
    <mergeCell ref="I14:I15"/>
    <mergeCell ref="E12:E15"/>
    <mergeCell ref="P14:P15"/>
    <mergeCell ref="C12:C15"/>
    <mergeCell ref="BI14:BI15"/>
    <mergeCell ref="AY14:AY15"/>
    <mergeCell ref="AX14:AX15"/>
    <mergeCell ref="DL14:DL15"/>
    <mergeCell ref="CJ14:CJ15"/>
    <mergeCell ref="BY14:BY15"/>
    <mergeCell ref="BZ14:BZ15"/>
    <mergeCell ref="CA14:CA15"/>
    <mergeCell ref="CB14:CB15"/>
    <mergeCell ref="CE14:CE15"/>
    <mergeCell ref="AA14:AA15"/>
    <mergeCell ref="AP14:AP15"/>
    <mergeCell ref="AF14:AF15"/>
    <mergeCell ref="AH14:AH15"/>
    <mergeCell ref="AJ14:AJ15"/>
    <mergeCell ref="AU14:AU15"/>
    <mergeCell ref="AC14:AC15"/>
    <mergeCell ref="AQ14:AQ15"/>
    <mergeCell ref="AB14:AB15"/>
    <mergeCell ref="AV14:AV15"/>
    <mergeCell ref="AD14:AD15"/>
    <mergeCell ref="AE14:AE15"/>
    <mergeCell ref="AS14:AS15"/>
    <mergeCell ref="BK14:BK15"/>
    <mergeCell ref="BJ14:BJ15"/>
    <mergeCell ref="BF14:BF15"/>
    <mergeCell ref="BE14:BE15"/>
    <mergeCell ref="AR14:AR15"/>
    <mergeCell ref="AW14:AW15"/>
    <mergeCell ref="BN14:BN15"/>
    <mergeCell ref="BO14:BO15"/>
    <mergeCell ref="BP14:BP15"/>
    <mergeCell ref="BS14:BS15"/>
    <mergeCell ref="BU14:BU15"/>
    <mergeCell ref="BT14:BT15"/>
    <mergeCell ref="CD14:CD15"/>
    <mergeCell ref="CF14:CF15"/>
    <mergeCell ref="CI14:CI15"/>
    <mergeCell ref="CC14:CC15"/>
    <mergeCell ref="CG14:CG15"/>
    <mergeCell ref="BV14:BV15"/>
    <mergeCell ref="BX14:BX15"/>
    <mergeCell ref="CH14:CH15"/>
    <mergeCell ref="CK14:CK15"/>
    <mergeCell ref="CL14:CL15"/>
    <mergeCell ref="CT14:CT15"/>
    <mergeCell ref="CU14:CU15"/>
    <mergeCell ref="CM14:CM15"/>
    <mergeCell ref="CP14:CP15"/>
    <mergeCell ref="CQ14:CQ15"/>
    <mergeCell ref="CS14:CS15"/>
    <mergeCell ref="CV14:CV15"/>
    <mergeCell ref="CY14:CY15"/>
    <mergeCell ref="CW14:CW15"/>
    <mergeCell ref="EK14:EK15"/>
    <mergeCell ref="CX14:CX15"/>
    <mergeCell ref="EF14:EF15"/>
    <mergeCell ref="EG14:EG15"/>
    <mergeCell ref="EH14:EH15"/>
    <mergeCell ref="DU14:DU15"/>
    <mergeCell ref="CZ14:CZ15"/>
    <mergeCell ref="DB14:DB15"/>
    <mergeCell ref="DC14:DC15"/>
    <mergeCell ref="EA14:EA15"/>
    <mergeCell ref="DO14:DO15"/>
    <mergeCell ref="DS14:DS15"/>
    <mergeCell ref="DN14:DN15"/>
    <mergeCell ref="DE14:DE15"/>
    <mergeCell ref="DQ14:DQ15"/>
    <mergeCell ref="DM14:DM15"/>
    <mergeCell ref="EQ14:EQ15"/>
    <mergeCell ref="EE14:EE15"/>
    <mergeCell ref="EL14:EL15"/>
    <mergeCell ref="FC14:FC15"/>
    <mergeCell ref="EZ14:EZ15"/>
    <mergeCell ref="EY14:EY15"/>
    <mergeCell ref="EV14:EV15"/>
    <mergeCell ref="EW14:EW15"/>
    <mergeCell ref="V14:V15"/>
    <mergeCell ref="X14:X15"/>
    <mergeCell ref="W14:W15"/>
    <mergeCell ref="ES14:ES15"/>
    <mergeCell ref="ET14:ET15"/>
    <mergeCell ref="EU14:EU15"/>
    <mergeCell ref="EN14:EN15"/>
    <mergeCell ref="EO14:EO15"/>
    <mergeCell ref="EP14:EP15"/>
    <mergeCell ref="DA14:DA15"/>
    <mergeCell ref="V12:Z13"/>
    <mergeCell ref="Y14:Y15"/>
    <mergeCell ref="AF12:AJ12"/>
    <mergeCell ref="Z14:Z15"/>
    <mergeCell ref="FL14:FL15"/>
    <mergeCell ref="DF14:DF15"/>
    <mergeCell ref="DT14:DT15"/>
    <mergeCell ref="DD14:DD15"/>
    <mergeCell ref="DP14:DP15"/>
    <mergeCell ref="DR14:DR15"/>
    <mergeCell ref="DV12:DZ13"/>
    <mergeCell ref="DV14:DV15"/>
    <mergeCell ref="DW14:DW15"/>
    <mergeCell ref="DX14:DX15"/>
    <mergeCell ref="DZ14:DZ15"/>
    <mergeCell ref="DY14:DY15"/>
    <mergeCell ref="DG13:DK13"/>
    <mergeCell ref="DG14:DG15"/>
    <mergeCell ref="DH14:DH15"/>
    <mergeCell ref="DI14:DI15"/>
    <mergeCell ref="DJ14:DJ15"/>
    <mergeCell ref="DK14:DK15"/>
    <mergeCell ref="AZ12:BD13"/>
    <mergeCell ref="AZ14:AZ15"/>
    <mergeCell ref="BA14:BA15"/>
    <mergeCell ref="BB14:BB15"/>
    <mergeCell ref="BC14:BC15"/>
    <mergeCell ref="BD14:BD15"/>
    <mergeCell ref="AK12:AO13"/>
    <mergeCell ref="AK14:AK15"/>
    <mergeCell ref="AL14:AL15"/>
    <mergeCell ref="AM14:AM15"/>
    <mergeCell ref="AN14:AN15"/>
    <mergeCell ref="AO14:AO15"/>
  </mergeCells>
  <printOptions/>
  <pageMargins left="0.1968503937007874" right="0" top="1.1811023622047245" bottom="0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proshkinaeg</dc:creator>
  <cp:keywords/>
  <dc:description/>
  <cp:lastModifiedBy>Управление финансов</cp:lastModifiedBy>
  <cp:lastPrinted>2021-09-07T08:35:14Z</cp:lastPrinted>
  <dcterms:created xsi:type="dcterms:W3CDTF">2016-02-24T06:13:47Z</dcterms:created>
  <dcterms:modified xsi:type="dcterms:W3CDTF">2021-12-14T06:59:34Z</dcterms:modified>
  <cp:category/>
  <cp:version/>
  <cp:contentType/>
  <cp:contentStatus/>
</cp:coreProperties>
</file>